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90" windowWidth="12060" windowHeight="8835" tabRatio="1000" activeTab="0"/>
  </bookViews>
  <sheets>
    <sheet name="Totalt" sheetId="1" r:id="rId1"/>
    <sheet name="NGBF" sheetId="2" r:id="rId2"/>
    <sheet name="NGBP" sheetId="3" r:id="rId3"/>
    <sheet name="NGEC" sheetId="4" r:id="rId4"/>
    <sheet name="NGEN" sheetId="5" r:id="rId5"/>
    <sheet name="NGFP" sheetId="6" r:id="rId6"/>
    <sheet name="NGHP" sheetId="7" r:id="rId7"/>
    <sheet name="NGHV" sheetId="8" r:id="rId8"/>
    <sheet name="NGIV" sheetId="9" r:id="rId9"/>
    <sheet name="NGIV-ik" sheetId="10" r:id="rId10"/>
    <sheet name="NGIV-ytk" sheetId="11" r:id="rId11"/>
    <sheet name="NGNV" sheetId="12" r:id="rId12"/>
    <sheet name="NGSM-data" sheetId="13" r:id="rId13"/>
    <sheet name="NGSP" sheetId="14" r:id="rId14"/>
    <sheet name="NGTE" sheetId="15" r:id="rId15"/>
    <sheet name="ISNIB" sheetId="16" r:id="rId16"/>
    <sheet name="ISNNV" sheetId="17" r:id="rId17"/>
    <sheet name="ISNSP" sheetId="18" r:id="rId18"/>
    <sheet name="ISNNV-eng" sheetId="19" r:id="rId19"/>
    <sheet name="ISNSP-eng" sheetId="20" r:id="rId20"/>
    <sheet name="ISNIVNV" sheetId="21" r:id="rId21"/>
    <sheet name="ISNIVSP" sheetId="22" r:id="rId22"/>
    <sheet name="SamskIB" sheetId="23" r:id="rId23"/>
    <sheet name="SamskMP" sheetId="24" r:id="rId24"/>
    <sheet name="SamskNV" sheetId="25" r:id="rId25"/>
    <sheet name="SamskSP" sheetId="26" r:id="rId26"/>
    <sheet name="CyberEC" sheetId="27" r:id="rId27"/>
    <sheet name="CyberNV" sheetId="28" r:id="rId28"/>
    <sheet name="CyberTE" sheetId="29" r:id="rId29"/>
    <sheet name="KunskapsskNV" sheetId="30" r:id="rId30"/>
    <sheet name="KunskapsskSP" sheetId="31" r:id="rId31"/>
    <sheet name="MediaGy" sheetId="32" r:id="rId32"/>
  </sheets>
  <definedNames>
    <definedName name="_xlnm.Print_Titles" localSheetId="0">'Totalt'!$A:$A</definedName>
  </definedNames>
  <calcPr fullCalcOnLoad="1"/>
</workbook>
</file>

<file path=xl/sharedStrings.xml><?xml version="1.0" encoding="utf-8"?>
<sst xmlns="http://schemas.openxmlformats.org/spreadsheetml/2006/main" count="1261" uniqueCount="68">
  <si>
    <t>Summa</t>
  </si>
  <si>
    <t>Matematik A</t>
  </si>
  <si>
    <t>Samskolan</t>
  </si>
  <si>
    <t>Enhet</t>
  </si>
  <si>
    <t>Program</t>
  </si>
  <si>
    <t>Mediagymnasiet</t>
  </si>
  <si>
    <t>Matematik C</t>
  </si>
  <si>
    <t>Matematik B</t>
  </si>
  <si>
    <t>Matematik D</t>
  </si>
  <si>
    <t>Matematik E</t>
  </si>
  <si>
    <t>Fysik, kurs A</t>
  </si>
  <si>
    <t>Fysik, kurs B</t>
  </si>
  <si>
    <t>Kurs</t>
  </si>
  <si>
    <t>Godkända i procent</t>
  </si>
  <si>
    <t>Franska B, kurs B, del 1</t>
  </si>
  <si>
    <t>Franska B, kurs B, del 2</t>
  </si>
  <si>
    <t>Franska B, kurs B, del 3</t>
  </si>
  <si>
    <t>Tyska B, kurs B, del 1</t>
  </si>
  <si>
    <t>Tyska B, kurs B, del 2</t>
  </si>
  <si>
    <t>Tyska B, kurs B, del 3</t>
  </si>
  <si>
    <t>Nacka gymnasium</t>
  </si>
  <si>
    <t>Internationella skolan</t>
  </si>
  <si>
    <t>Alla skolor</t>
  </si>
  <si>
    <t>Cybergymnasiet</t>
  </si>
  <si>
    <t>Svenska B, del 1</t>
  </si>
  <si>
    <t>Svenska B, del 2</t>
  </si>
  <si>
    <t>Svenska B, del 3</t>
  </si>
  <si>
    <t>Sammanställning av gymnasieskolans nationella kursprov vårterminen 2002</t>
  </si>
  <si>
    <t>Engelska A, del S</t>
  </si>
  <si>
    <t>Engelska A, del R</t>
  </si>
  <si>
    <t>Engelska A, del L</t>
  </si>
  <si>
    <t>Engelska A, del W</t>
  </si>
  <si>
    <t>Engelska B, del S</t>
  </si>
  <si>
    <t>Engelska B, del R</t>
  </si>
  <si>
    <t>Engelska B, del L</t>
  </si>
  <si>
    <t>Engelska B, del W</t>
  </si>
  <si>
    <t>Antal elever totalt</t>
  </si>
  <si>
    <t>Ej skrivande i procent</t>
  </si>
  <si>
    <t>Antal elever med IG</t>
  </si>
  <si>
    <t>Antal elever med G</t>
  </si>
  <si>
    <t>Antal elever med VG</t>
  </si>
  <si>
    <t>Antal elever med MVG</t>
  </si>
  <si>
    <t>Kunskapsskolan</t>
  </si>
  <si>
    <t>Totalt godkända i procent</t>
  </si>
  <si>
    <t>MP</t>
  </si>
  <si>
    <t>Kunskapsgymnasiet</t>
  </si>
  <si>
    <t>SP</t>
  </si>
  <si>
    <t>NV</t>
  </si>
  <si>
    <t>EC</t>
  </si>
  <si>
    <t>TE</t>
  </si>
  <si>
    <t>IB</t>
  </si>
  <si>
    <t>NV-eng</t>
  </si>
  <si>
    <t>SP-eng</t>
  </si>
  <si>
    <t>IV-NV</t>
  </si>
  <si>
    <t>IV-SP</t>
  </si>
  <si>
    <t>SM-DATA</t>
  </si>
  <si>
    <t>YTK</t>
  </si>
  <si>
    <t>IK</t>
  </si>
  <si>
    <t>IV</t>
  </si>
  <si>
    <t>HV</t>
  </si>
  <si>
    <t>HP</t>
  </si>
  <si>
    <t>FP</t>
  </si>
  <si>
    <t>EN</t>
  </si>
  <si>
    <t>BP</t>
  </si>
  <si>
    <t>BF</t>
  </si>
  <si>
    <t>Nationella kursprov, vt 2002</t>
  </si>
  <si>
    <t>God-kända i procent</t>
  </si>
  <si>
    <t>Ej             skrivande   i procent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</si>
</sst>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17">
    <font>
      <sz val="12"/>
      <name val="Times New Roman"/>
      <family val="0"/>
    </font>
    <font>
      <b/>
      <sz val="14"/>
      <name val="Times New Roman"/>
      <family val="1"/>
    </font>
    <font>
      <sz val="1"/>
      <name val="Times New Roman"/>
      <family val="1"/>
    </font>
    <font>
      <sz val="14"/>
      <name val="Times New Roman"/>
      <family val="1"/>
    </font>
    <font>
      <b/>
      <sz val="16"/>
      <name val="Arial Narrow"/>
      <family val="2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4"/>
      <name val="Arial Narrow"/>
      <family val="2"/>
    </font>
    <font>
      <sz val="10"/>
      <name val="Arial Narrow"/>
      <family val="2"/>
    </font>
    <font>
      <sz val="10"/>
      <name val="Times New Roman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b/>
      <sz val="12"/>
      <color indexed="10"/>
      <name val="Arial"/>
      <family val="2"/>
    </font>
    <font>
      <sz val="12"/>
      <color indexed="4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/>
    </xf>
    <xf numFmtId="3" fontId="0" fillId="0" borderId="1" xfId="0" applyNumberFormat="1" applyFont="1" applyBorder="1" applyAlignment="1">
      <alignment/>
    </xf>
    <xf numFmtId="3" fontId="5" fillId="0" borderId="0" xfId="0" applyNumberFormat="1" applyFont="1" applyAlignment="1" applyProtection="1">
      <alignment/>
      <protection/>
    </xf>
    <xf numFmtId="3" fontId="0" fillId="0" borderId="0" xfId="0" applyNumberFormat="1" applyFont="1" applyBorder="1" applyAlignment="1">
      <alignment horizontal="center"/>
    </xf>
    <xf numFmtId="3" fontId="7" fillId="0" borderId="0" xfId="0" applyNumberFormat="1" applyFont="1" applyAlignment="1" applyProtection="1">
      <alignment/>
      <protection/>
    </xf>
    <xf numFmtId="3" fontId="8" fillId="2" borderId="0" xfId="0" applyNumberFormat="1" applyFont="1" applyFill="1" applyAlignment="1">
      <alignment horizontal="left"/>
    </xf>
    <xf numFmtId="3" fontId="8" fillId="2" borderId="0" xfId="0" applyNumberFormat="1" applyFont="1" applyFill="1" applyAlignment="1">
      <alignment horizontal="right" wrapText="1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0" fillId="0" borderId="2" xfId="0" applyNumberFormat="1" applyFont="1" applyBorder="1" applyAlignment="1">
      <alignment horizontal="center"/>
    </xf>
    <xf numFmtId="9" fontId="9" fillId="0" borderId="0" xfId="17" applyFont="1" applyAlignment="1">
      <alignment/>
    </xf>
    <xf numFmtId="3" fontId="0" fillId="0" borderId="0" xfId="0" applyNumberFormat="1" applyAlignment="1">
      <alignment/>
    </xf>
    <xf numFmtId="9" fontId="0" fillId="0" borderId="0" xfId="17" applyAlignment="1">
      <alignment/>
    </xf>
    <xf numFmtId="9" fontId="0" fillId="0" borderId="0" xfId="17" applyFont="1" applyAlignment="1">
      <alignment/>
    </xf>
    <xf numFmtId="3" fontId="2" fillId="0" borderId="0" xfId="0" applyNumberFormat="1" applyFont="1" applyAlignment="1">
      <alignment/>
    </xf>
    <xf numFmtId="9" fontId="2" fillId="0" borderId="0" xfId="17" applyFont="1" applyAlignment="1">
      <alignment/>
    </xf>
    <xf numFmtId="9" fontId="9" fillId="0" borderId="0" xfId="17" applyFont="1" applyAlignment="1">
      <alignment/>
    </xf>
    <xf numFmtId="9" fontId="8" fillId="2" borderId="0" xfId="17" applyFont="1" applyFill="1" applyAlignment="1">
      <alignment horizontal="right" wrapText="1"/>
    </xf>
    <xf numFmtId="9" fontId="11" fillId="0" borderId="0" xfId="17" applyFont="1" applyAlignment="1">
      <alignment/>
    </xf>
    <xf numFmtId="9" fontId="11" fillId="0" borderId="0" xfId="17" applyFont="1" applyAlignment="1">
      <alignment/>
    </xf>
    <xf numFmtId="0" fontId="0" fillId="0" borderId="0" xfId="0" applyAlignment="1">
      <alignment/>
    </xf>
    <xf numFmtId="3" fontId="6" fillId="0" borderId="0" xfId="0" applyNumberFormat="1" applyFont="1" applyFill="1" applyAlignment="1" applyProtection="1">
      <alignment/>
      <protection/>
    </xf>
    <xf numFmtId="3" fontId="0" fillId="0" borderId="3" xfId="0" applyNumberFormat="1" applyFont="1" applyBorder="1" applyAlignment="1">
      <alignment/>
    </xf>
    <xf numFmtId="3" fontId="12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3" fontId="13" fillId="0" borderId="0" xfId="0" applyNumberFormat="1" applyFont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9" fontId="0" fillId="0" borderId="0" xfId="17" applyAlignment="1">
      <alignment/>
    </xf>
    <xf numFmtId="3" fontId="11" fillId="0" borderId="0" xfId="0" applyNumberFormat="1" applyFont="1" applyAlignment="1">
      <alignment/>
    </xf>
    <xf numFmtId="3" fontId="11" fillId="0" borderId="0" xfId="17" applyNumberFormat="1" applyFont="1" applyAlignment="1">
      <alignment/>
    </xf>
    <xf numFmtId="3" fontId="11" fillId="0" borderId="0" xfId="17" applyNumberFormat="1" applyFont="1" applyAlignment="1">
      <alignment/>
    </xf>
    <xf numFmtId="3" fontId="11" fillId="2" borderId="0" xfId="0" applyNumberFormat="1" applyFont="1" applyFill="1" applyAlignment="1" applyProtection="1">
      <alignment horizontal="center"/>
      <protection/>
    </xf>
    <xf numFmtId="3" fontId="0" fillId="0" borderId="3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76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16.125" style="7" customWidth="1"/>
    <col min="2" max="4" width="5.125" style="18" customWidth="1"/>
    <col min="5" max="5" width="5.625" style="18" customWidth="1"/>
    <col min="6" max="6" width="4.75390625" style="18" bestFit="1" customWidth="1"/>
    <col min="7" max="7" width="5.125" style="18" customWidth="1"/>
    <col min="8" max="8" width="6.625" style="18" bestFit="1" customWidth="1"/>
    <col min="9" max="9" width="0.6171875" style="35" customWidth="1"/>
    <col min="10" max="12" width="5.125" style="18" customWidth="1"/>
    <col min="13" max="13" width="5.625" style="18" customWidth="1"/>
    <col min="14" max="14" width="4.625" style="18" bestFit="1" customWidth="1"/>
    <col min="15" max="15" width="5.125" style="18" customWidth="1"/>
    <col min="16" max="16" width="6.625" style="18" bestFit="1" customWidth="1"/>
    <col min="17" max="17" width="0.5" style="35" customWidth="1"/>
    <col min="18" max="20" width="5.125" style="18" customWidth="1"/>
    <col min="21" max="21" width="5.625" style="18" customWidth="1"/>
    <col min="22" max="22" width="4.625" style="18" bestFit="1" customWidth="1"/>
    <col min="23" max="23" width="5.125" style="18" customWidth="1"/>
    <col min="24" max="24" width="6.50390625" style="18" customWidth="1"/>
    <col min="25" max="27" width="5.125" style="18" customWidth="1"/>
    <col min="28" max="28" width="5.625" style="18" customWidth="1"/>
    <col min="29" max="29" width="6.875" style="18" customWidth="1"/>
    <col min="30" max="30" width="5.125" style="18" customWidth="1"/>
    <col min="31" max="31" width="6.75390625" style="18" customWidth="1"/>
    <col min="32" max="32" width="0.5" style="35" customWidth="1"/>
    <col min="33" max="38" width="5.125" style="18" hidden="1" customWidth="1"/>
    <col min="39" max="39" width="6.75390625" style="18" hidden="1" customWidth="1"/>
    <col min="40" max="40" width="5.125" style="35" hidden="1" customWidth="1"/>
    <col min="41" max="46" width="5.125" style="18" hidden="1" customWidth="1"/>
    <col min="47" max="47" width="6.75390625" style="18" hidden="1" customWidth="1"/>
    <col min="48" max="48" width="5.125" style="35" hidden="1" customWidth="1"/>
    <col min="49" max="51" width="5.125" style="18" customWidth="1"/>
    <col min="52" max="52" width="5.625" style="18" customWidth="1"/>
    <col min="53" max="53" width="6.625" style="18" customWidth="1"/>
    <col min="54" max="54" width="5.125" style="18" customWidth="1"/>
    <col min="55" max="55" width="6.75390625" style="18" customWidth="1"/>
    <col min="56" max="61" width="5.125" style="18" customWidth="1"/>
    <col min="62" max="93" width="5.125" style="7" customWidth="1"/>
    <col min="94" max="16384" width="9.00390625" style="7" customWidth="1"/>
  </cols>
  <sheetData>
    <row r="1" ht="18">
      <c r="A1" s="11" t="s">
        <v>27</v>
      </c>
    </row>
    <row r="2" ht="8.25" customHeight="1"/>
    <row r="3" spans="1:7" ht="15.75">
      <c r="A3" s="38"/>
      <c r="G3" s="36"/>
    </row>
    <row r="4" spans="1:61" s="41" customFormat="1" ht="15.75">
      <c r="A4" s="42"/>
      <c r="B4" s="39"/>
      <c r="C4" s="39"/>
      <c r="D4" s="39"/>
      <c r="E4" s="39"/>
      <c r="F4" s="39"/>
      <c r="G4" s="39"/>
      <c r="H4" s="39"/>
      <c r="I4" s="40"/>
      <c r="J4" s="39"/>
      <c r="K4" s="39"/>
      <c r="L4" s="39"/>
      <c r="M4" s="39"/>
      <c r="N4" s="39"/>
      <c r="O4" s="39"/>
      <c r="P4" s="39"/>
      <c r="Q4" s="40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40"/>
      <c r="AG4" s="39"/>
      <c r="AH4" s="39"/>
      <c r="AI4" s="39"/>
      <c r="AJ4" s="39"/>
      <c r="AK4" s="39"/>
      <c r="AL4" s="39"/>
      <c r="AM4" s="39"/>
      <c r="AN4" s="40"/>
      <c r="AO4" s="39"/>
      <c r="AP4" s="39"/>
      <c r="AQ4" s="39"/>
      <c r="AR4" s="39"/>
      <c r="AS4" s="39"/>
      <c r="AT4" s="39"/>
      <c r="AU4" s="39"/>
      <c r="AV4" s="40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</row>
    <row r="5" ht="15.75">
      <c r="A5" s="42"/>
    </row>
    <row r="6" spans="2:61" s="17" customFormat="1" ht="12.75">
      <c r="B6" s="47" t="s">
        <v>22</v>
      </c>
      <c r="C6" s="47"/>
      <c r="D6" s="47"/>
      <c r="E6" s="47"/>
      <c r="F6" s="47"/>
      <c r="G6" s="47"/>
      <c r="H6" s="47"/>
      <c r="I6" s="19"/>
      <c r="J6" s="47" t="s">
        <v>20</v>
      </c>
      <c r="K6" s="47"/>
      <c r="L6" s="47"/>
      <c r="M6" s="47"/>
      <c r="N6" s="47"/>
      <c r="O6" s="47"/>
      <c r="P6" s="47"/>
      <c r="Q6" s="19"/>
      <c r="R6" s="47" t="s">
        <v>2</v>
      </c>
      <c r="S6" s="47"/>
      <c r="T6" s="47"/>
      <c r="U6" s="47"/>
      <c r="V6" s="47"/>
      <c r="W6" s="47"/>
      <c r="X6" s="47"/>
      <c r="Y6" s="47" t="s">
        <v>21</v>
      </c>
      <c r="Z6" s="47"/>
      <c r="AA6" s="47"/>
      <c r="AB6" s="47"/>
      <c r="AC6" s="47"/>
      <c r="AD6" s="47"/>
      <c r="AE6" s="47"/>
      <c r="AF6" s="19"/>
      <c r="AG6" s="47" t="s">
        <v>23</v>
      </c>
      <c r="AH6" s="47"/>
      <c r="AI6" s="47"/>
      <c r="AJ6" s="47"/>
      <c r="AK6" s="47"/>
      <c r="AL6" s="47"/>
      <c r="AM6" s="47"/>
      <c r="AN6" s="19"/>
      <c r="AO6" s="47" t="s">
        <v>42</v>
      </c>
      <c r="AP6" s="47"/>
      <c r="AQ6" s="47"/>
      <c r="AR6" s="47"/>
      <c r="AS6" s="47"/>
      <c r="AT6" s="47"/>
      <c r="AU6" s="47"/>
      <c r="AV6" s="19"/>
      <c r="AW6" s="47" t="s">
        <v>5</v>
      </c>
      <c r="AX6" s="47"/>
      <c r="AY6" s="47"/>
      <c r="AZ6" s="47"/>
      <c r="BA6" s="47"/>
      <c r="BB6" s="47"/>
      <c r="BC6" s="47"/>
      <c r="BD6" s="19"/>
      <c r="BE6" s="19"/>
      <c r="BF6" s="19"/>
      <c r="BG6" s="19"/>
      <c r="BH6" s="19"/>
      <c r="BI6" s="19"/>
    </row>
    <row r="7" spans="1:61" s="14" customFormat="1" ht="51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66</v>
      </c>
      <c r="H7" s="32" t="s">
        <v>67</v>
      </c>
      <c r="I7" s="20"/>
      <c r="J7" s="13" t="s">
        <v>36</v>
      </c>
      <c r="K7" s="13" t="s">
        <v>38</v>
      </c>
      <c r="L7" s="13" t="s">
        <v>39</v>
      </c>
      <c r="M7" s="13" t="s">
        <v>40</v>
      </c>
      <c r="N7" s="13" t="s">
        <v>41</v>
      </c>
      <c r="O7" s="32" t="s">
        <v>66</v>
      </c>
      <c r="P7" s="32" t="s">
        <v>67</v>
      </c>
      <c r="Q7" s="20"/>
      <c r="R7" s="13" t="s">
        <v>36</v>
      </c>
      <c r="S7" s="13" t="s">
        <v>38</v>
      </c>
      <c r="T7" s="13" t="s">
        <v>39</v>
      </c>
      <c r="U7" s="13" t="s">
        <v>40</v>
      </c>
      <c r="V7" s="13" t="s">
        <v>41</v>
      </c>
      <c r="W7" s="32" t="s">
        <v>66</v>
      </c>
      <c r="X7" s="32" t="s">
        <v>67</v>
      </c>
      <c r="Y7" s="13" t="s">
        <v>36</v>
      </c>
      <c r="Z7" s="13" t="s">
        <v>38</v>
      </c>
      <c r="AA7" s="13" t="s">
        <v>39</v>
      </c>
      <c r="AB7" s="13" t="s">
        <v>40</v>
      </c>
      <c r="AC7" s="13" t="s">
        <v>41</v>
      </c>
      <c r="AD7" s="32" t="s">
        <v>66</v>
      </c>
      <c r="AE7" s="32" t="s">
        <v>67</v>
      </c>
      <c r="AF7" s="20"/>
      <c r="AG7" s="13" t="s">
        <v>36</v>
      </c>
      <c r="AH7" s="13" t="s">
        <v>38</v>
      </c>
      <c r="AI7" s="13" t="s">
        <v>39</v>
      </c>
      <c r="AJ7" s="13" t="s">
        <v>40</v>
      </c>
      <c r="AK7" s="13" t="s">
        <v>41</v>
      </c>
      <c r="AL7" s="32" t="s">
        <v>13</v>
      </c>
      <c r="AM7" s="32" t="s">
        <v>37</v>
      </c>
      <c r="AN7" s="20"/>
      <c r="AO7" s="13" t="s">
        <v>36</v>
      </c>
      <c r="AP7" s="13" t="s">
        <v>38</v>
      </c>
      <c r="AQ7" s="13" t="s">
        <v>39</v>
      </c>
      <c r="AR7" s="13" t="s">
        <v>40</v>
      </c>
      <c r="AS7" s="13" t="s">
        <v>41</v>
      </c>
      <c r="AT7" s="32" t="s">
        <v>13</v>
      </c>
      <c r="AU7" s="32" t="s">
        <v>37</v>
      </c>
      <c r="AV7" s="20"/>
      <c r="AW7" s="13" t="s">
        <v>36</v>
      </c>
      <c r="AX7" s="13" t="s">
        <v>38</v>
      </c>
      <c r="AY7" s="13" t="s">
        <v>39</v>
      </c>
      <c r="AZ7" s="13" t="s">
        <v>40</v>
      </c>
      <c r="BA7" s="13" t="s">
        <v>41</v>
      </c>
      <c r="BB7" s="32" t="s">
        <v>66</v>
      </c>
      <c r="BC7" s="32" t="s">
        <v>67</v>
      </c>
      <c r="BD7" s="20"/>
      <c r="BE7" s="20"/>
      <c r="BF7" s="20"/>
      <c r="BG7" s="20"/>
      <c r="BH7" s="20"/>
      <c r="BI7" s="20"/>
    </row>
    <row r="8" spans="1:61" s="14" customFormat="1" ht="12.75">
      <c r="A8" s="14" t="s">
        <v>28</v>
      </c>
      <c r="B8" s="21">
        <f>SUM(NGBF:MediaGy!B8)</f>
        <v>669</v>
      </c>
      <c r="C8" s="21">
        <f>SUM(NGBF:MediaGy!C8)</f>
        <v>11</v>
      </c>
      <c r="D8" s="21">
        <f>SUM(NGBF:MediaGy!D8)</f>
        <v>202</v>
      </c>
      <c r="E8" s="21">
        <f>SUM(NGBF:MediaGy!E8)</f>
        <v>263</v>
      </c>
      <c r="F8" s="21">
        <f>SUM(NGBF:MediaGy!F8)</f>
        <v>126</v>
      </c>
      <c r="G8" s="31">
        <f>IF(B8=0,"",(D8+E8+F8)/(C8+D8+E8+F8))</f>
        <v>0.9817275747508306</v>
      </c>
      <c r="H8" s="25">
        <f>IF(B8=0,"",(B8-(C8+D8+E8+F8))/B8)</f>
        <v>0.10014947683109118</v>
      </c>
      <c r="I8" s="20"/>
      <c r="J8" s="21">
        <f>SUM(NGBF:NGTE!B8)</f>
        <v>409</v>
      </c>
      <c r="K8" s="21">
        <f>SUM(NGBF:NGTE!C8)</f>
        <v>6</v>
      </c>
      <c r="L8" s="21">
        <f>SUM(NGBF:NGTE!D8)</f>
        <v>141</v>
      </c>
      <c r="M8" s="21">
        <f>SUM(NGBF:NGTE!E8)</f>
        <v>186</v>
      </c>
      <c r="N8" s="21">
        <f>SUM(NGBF:NGTE!F8)</f>
        <v>63</v>
      </c>
      <c r="O8" s="31">
        <f>IF(J8=0,"",(L8+M8+N8)/(K8+L8+M8+N8))</f>
        <v>0.9848484848484849</v>
      </c>
      <c r="P8" s="25">
        <f>IF(J8=0,"",(J8-(K8+L8+M8+N8))/J8)</f>
        <v>0.03178484107579462</v>
      </c>
      <c r="Q8" s="20"/>
      <c r="R8" s="21">
        <f>SUM(SamskIB:SamskSP!B8)</f>
        <v>88</v>
      </c>
      <c r="S8" s="21">
        <f>SUM(SamskIB:SamskSP!C8)</f>
        <v>4</v>
      </c>
      <c r="T8" s="21">
        <f>SUM(SamskIB:SamskSP!D8)</f>
        <v>30</v>
      </c>
      <c r="U8" s="21">
        <f>SUM(SamskIB:SamskSP!E8)</f>
        <v>28</v>
      </c>
      <c r="V8" s="21">
        <f>SUM(SamskIB:SamskSP!F8)</f>
        <v>12</v>
      </c>
      <c r="W8" s="31">
        <f>IF(R8=0,"",(T8+U8+V8)/(S8+T8+U8+V8))</f>
        <v>0.9459459459459459</v>
      </c>
      <c r="X8" s="25">
        <f>IF(R8=0,"",(R8-(S8+T8+U8+V8))/R8)</f>
        <v>0.1590909090909091</v>
      </c>
      <c r="Y8" s="21">
        <f>SUM(ISNIB:ISNIVSP!B8)</f>
        <v>19</v>
      </c>
      <c r="Z8" s="21">
        <f>SUM(ISNIB:ISNIVSP!C8)</f>
        <v>0</v>
      </c>
      <c r="AA8" s="21">
        <f>SUM(ISNIB:ISNIVSP!D8)</f>
        <v>0</v>
      </c>
      <c r="AB8" s="21">
        <f>SUM(ISNIB:ISNIVSP!E8)</f>
        <v>1</v>
      </c>
      <c r="AC8" s="21">
        <f>SUM(ISNIB:ISNIVSP!F8)</f>
        <v>18</v>
      </c>
      <c r="AD8" s="31">
        <f>IF(Y8=0,"",(AA8+AB8+AC8)/(Z8+AA8+AB8+AC8))</f>
        <v>1</v>
      </c>
      <c r="AE8" s="25">
        <f>IF(Y8=0,"",(Y8-(Z8+AA8+AB8+AC8))/Y8)</f>
        <v>0</v>
      </c>
      <c r="AF8" s="20"/>
      <c r="AG8" s="21">
        <f>SUM(CyberEC:CyberTE!B8)</f>
        <v>0</v>
      </c>
      <c r="AH8" s="21">
        <f>SUM(CyberEC:CyberTE!C8)</f>
        <v>0</v>
      </c>
      <c r="AI8" s="21">
        <f>SUM(CyberEC:CyberTE!D8)</f>
        <v>0</v>
      </c>
      <c r="AJ8" s="21">
        <f>SUM(CyberEC:CyberTE!E8)</f>
        <v>0</v>
      </c>
      <c r="AK8" s="21">
        <f>SUM(CyberEC:CyberTE!F8)</f>
        <v>0</v>
      </c>
      <c r="AL8" s="31">
        <f>IF(AG8=0,"",(AI8+AJ8+AK8)/(AH8+AI8+AJ8+AK8))</f>
      </c>
      <c r="AM8" s="25">
        <f>IF(AH8=0,"",(AG8-(AH8+AI8+AJ8+AK8))/AG8)</f>
      </c>
      <c r="AN8" s="20"/>
      <c r="AO8" s="21">
        <f>SUM(KunskapsskNV:KunskapsskSP!B8)</f>
        <v>0</v>
      </c>
      <c r="AP8" s="21">
        <f>SUM(KunskapsskNV:KunskapsskSP!C8)</f>
        <v>0</v>
      </c>
      <c r="AQ8" s="21">
        <f>SUM(KunskapsskNV:KunskapsskSP!D8)</f>
        <v>0</v>
      </c>
      <c r="AR8" s="21">
        <f>SUM(KunskapsskNV:KunskapsskSP!E8)</f>
        <v>0</v>
      </c>
      <c r="AS8" s="21">
        <f>SUM(KunskapsskNV:KunskapsskSP!F8)</f>
        <v>0</v>
      </c>
      <c r="AT8" s="31">
        <f>IF(AP8=0,"",(AQ8+AR8+AS8)/(AP8+AQ8+AR8+AS8))</f>
      </c>
      <c r="AU8" s="25">
        <f>IF(AP8=0,"",(AO8-(AP8+AQ8+AR8+AS8))/AO8)</f>
      </c>
      <c r="AV8" s="20"/>
      <c r="AW8" s="21">
        <f>SUM(MediaGy!B8)</f>
        <v>153</v>
      </c>
      <c r="AX8" s="21">
        <f>SUM(MediaGy!C8)</f>
        <v>1</v>
      </c>
      <c r="AY8" s="21">
        <f>SUM(MediaGy!D8)</f>
        <v>31</v>
      </c>
      <c r="AZ8" s="21">
        <f>SUM(MediaGy!E8)</f>
        <v>48</v>
      </c>
      <c r="BA8" s="21">
        <f>SUM(MediaGy!F8)</f>
        <v>33</v>
      </c>
      <c r="BB8" s="31">
        <f>IF(AW8=0,"",(AY8+AZ8+BA8)/(AX8+AY8+AZ8+BA8))</f>
        <v>0.9911504424778761</v>
      </c>
      <c r="BC8" s="25">
        <f>IF(AW8=0,"",(AW8-(AX8+AY8+AZ8+BA8))/AW8)</f>
        <v>0.26143790849673204</v>
      </c>
      <c r="BD8" s="20"/>
      <c r="BE8" s="20"/>
      <c r="BF8" s="20"/>
      <c r="BG8" s="20"/>
      <c r="BH8" s="20"/>
      <c r="BI8" s="20"/>
    </row>
    <row r="9" spans="1:61" s="14" customFormat="1" ht="12.75">
      <c r="A9" s="14" t="s">
        <v>29</v>
      </c>
      <c r="B9" s="21">
        <f>SUM(NGBF:MediaGy!B9)</f>
        <v>687</v>
      </c>
      <c r="C9" s="21">
        <f>SUM(NGBF:MediaGy!C9)</f>
        <v>30</v>
      </c>
      <c r="D9" s="21">
        <f>SUM(NGBF:MediaGy!D9)</f>
        <v>135</v>
      </c>
      <c r="E9" s="21">
        <f>SUM(NGBF:MediaGy!E9)</f>
        <v>296</v>
      </c>
      <c r="F9" s="21">
        <f>SUM(NGBF:MediaGy!F9)</f>
        <v>165</v>
      </c>
      <c r="G9" s="31">
        <f aca="true" t="shared" si="0" ref="G9:G31">IF(B9=0,"",(D9+E9+F9)/(C9+D9+E9+F9))</f>
        <v>0.952076677316294</v>
      </c>
      <c r="H9" s="25">
        <f aca="true" t="shared" si="1" ref="H9:H31">IF(B9=0,"",(B9-(C9+D9+E9+F9))/B9)</f>
        <v>0.08879184861717612</v>
      </c>
      <c r="I9" s="20"/>
      <c r="J9" s="21">
        <f>SUM(NGBF:NGTE!B9)</f>
        <v>409</v>
      </c>
      <c r="K9" s="21">
        <f>SUM(NGBF:NGTE!C9)</f>
        <v>23</v>
      </c>
      <c r="L9" s="21">
        <f>SUM(NGBF:NGTE!D9)</f>
        <v>96</v>
      </c>
      <c r="M9" s="21">
        <f>SUM(NGBF:NGTE!E9)</f>
        <v>203</v>
      </c>
      <c r="N9" s="21">
        <f>SUM(NGBF:NGTE!F9)</f>
        <v>76</v>
      </c>
      <c r="O9" s="31">
        <f aca="true" t="shared" si="2" ref="O9:O31">IF(J9=0,"",(L9+M9+N9)/(K9+L9+M9+N9))</f>
        <v>0.9422110552763819</v>
      </c>
      <c r="P9" s="25">
        <f aca="true" t="shared" si="3" ref="P9:P31">IF(J9=0,"",(J9-(K9+L9+M9+N9))/J9)</f>
        <v>0.02689486552567237</v>
      </c>
      <c r="Q9" s="20"/>
      <c r="R9" s="21">
        <f>SUM(SamskIB:SamskSP!B9)</f>
        <v>106</v>
      </c>
      <c r="S9" s="21">
        <f>SUM(SamskIB:SamskSP!C9)</f>
        <v>7</v>
      </c>
      <c r="T9" s="21">
        <f>SUM(SamskIB:SamskSP!D9)</f>
        <v>23</v>
      </c>
      <c r="U9" s="21">
        <f>SUM(SamskIB:SamskSP!E9)</f>
        <v>41</v>
      </c>
      <c r="V9" s="21">
        <f>SUM(SamskIB:SamskSP!F9)</f>
        <v>25</v>
      </c>
      <c r="W9" s="31">
        <f aca="true" t="shared" si="4" ref="W9:W31">IF(R9=0,"",(T9+U9+V9)/(S9+T9+U9+V9))</f>
        <v>0.9270833333333334</v>
      </c>
      <c r="X9" s="25">
        <f aca="true" t="shared" si="5" ref="X9:X31">IF(R9=0,"",(R9-(S9+T9+U9+V9))/R9)</f>
        <v>0.09433962264150944</v>
      </c>
      <c r="Y9" s="21">
        <f>SUM(ISNIB:ISNIVSP!B9)</f>
        <v>19</v>
      </c>
      <c r="Z9" s="21">
        <f>SUM(ISNIB:ISNIVSP!C9)</f>
        <v>0</v>
      </c>
      <c r="AA9" s="21">
        <f>SUM(ISNIB:ISNIVSP!D9)</f>
        <v>0</v>
      </c>
      <c r="AB9" s="21">
        <f>SUM(ISNIB:ISNIVSP!E9)</f>
        <v>1</v>
      </c>
      <c r="AC9" s="21">
        <f>SUM(ISNIB:ISNIVSP!F9)</f>
        <v>18</v>
      </c>
      <c r="AD9" s="31">
        <f aca="true" t="shared" si="6" ref="AD9:AD31">IF(Y9=0,"",(AA9+AB9+AC9)/(Z9+AA9+AB9+AC9))</f>
        <v>1</v>
      </c>
      <c r="AE9" s="25">
        <f aca="true" t="shared" si="7" ref="AE9:AE31">IF(Y9=0,"",(Y9-(Z9+AA9+AB9+AC9))/Y9)</f>
        <v>0</v>
      </c>
      <c r="AF9" s="20"/>
      <c r="AG9" s="21">
        <f>SUM(CyberEC:CyberTE!B9)</f>
        <v>0</v>
      </c>
      <c r="AH9" s="21">
        <f>SUM(CyberEC:CyberTE!C9)</f>
        <v>0</v>
      </c>
      <c r="AI9" s="21">
        <f>SUM(CyberEC:CyberTE!D9)</f>
        <v>0</v>
      </c>
      <c r="AJ9" s="21">
        <f>SUM(CyberEC:CyberTE!E9)</f>
        <v>0</v>
      </c>
      <c r="AK9" s="21">
        <f>SUM(CyberEC:CyberTE!F9)</f>
        <v>0</v>
      </c>
      <c r="AL9" s="31">
        <f aca="true" t="shared" si="8" ref="AL9:AL31">IF(AG9=0,"",(AI9+AJ9+AK9)/(AH9+AI9+AJ9+AK9))</f>
      </c>
      <c r="AM9" s="25">
        <f aca="true" t="shared" si="9" ref="AM9:AM31">IF(AH9=0,"",(AG9-(AH9+AI9+AJ9+AK9))/AG9)</f>
      </c>
      <c r="AN9" s="20"/>
      <c r="AO9" s="21">
        <f>SUM(KunskapsskNV:KunskapsskSP!B9)</f>
        <v>0</v>
      </c>
      <c r="AP9" s="21">
        <f>SUM(KunskapsskNV:KunskapsskSP!C9)</f>
        <v>0</v>
      </c>
      <c r="AQ9" s="21">
        <f>SUM(KunskapsskNV:KunskapsskSP!D9)</f>
        <v>0</v>
      </c>
      <c r="AR9" s="21">
        <f>SUM(KunskapsskNV:KunskapsskSP!E9)</f>
        <v>0</v>
      </c>
      <c r="AS9" s="21">
        <f>SUM(KunskapsskNV:KunskapsskSP!F9)</f>
        <v>0</v>
      </c>
      <c r="AT9" s="31">
        <f aca="true" t="shared" si="10" ref="AT9:AT31">IF(AP9=0,"",(AQ9+AR9+AS9)/(AP9+AQ9+AR9+AS9))</f>
      </c>
      <c r="AU9" s="25">
        <f aca="true" t="shared" si="11" ref="AU9:AU31">IF(AP9=0,"",(AO9-(AP9+AQ9+AR9+AS9))/AO9)</f>
      </c>
      <c r="AV9" s="20"/>
      <c r="AW9" s="21">
        <f>SUM(MediaGy!B9)</f>
        <v>153</v>
      </c>
      <c r="AX9" s="21">
        <f>SUM(MediaGy!C9)</f>
        <v>0</v>
      </c>
      <c r="AY9" s="21">
        <f>SUM(MediaGy!D9)</f>
        <v>16</v>
      </c>
      <c r="AZ9" s="21">
        <f>SUM(MediaGy!E9)</f>
        <v>51</v>
      </c>
      <c r="BA9" s="21">
        <f>SUM(MediaGy!F9)</f>
        <v>46</v>
      </c>
      <c r="BB9" s="31">
        <f aca="true" t="shared" si="12" ref="BB9:BB31">IF(AW9=0,"",(AY9+AZ9+BA9)/(AX9+AY9+AZ9+BA9))</f>
        <v>1</v>
      </c>
      <c r="BC9" s="25">
        <f aca="true" t="shared" si="13" ref="BC9:BC31">IF(AW9=0,"",(AW9-(AX9+AY9+AZ9+BA9))/AW9)</f>
        <v>0.26143790849673204</v>
      </c>
      <c r="BD9" s="20"/>
      <c r="BE9" s="20"/>
      <c r="BF9" s="20"/>
      <c r="BG9" s="20"/>
      <c r="BH9" s="20"/>
      <c r="BI9" s="20"/>
    </row>
    <row r="10" spans="1:61" s="14" customFormat="1" ht="12.75">
      <c r="A10" s="14" t="s">
        <v>30</v>
      </c>
      <c r="B10" s="21">
        <f>SUM(NGBF:MediaGy!B10)</f>
        <v>687</v>
      </c>
      <c r="C10" s="21">
        <f>SUM(NGBF:MediaGy!C10)</f>
        <v>8</v>
      </c>
      <c r="D10" s="21">
        <f>SUM(NGBF:MediaGy!D10)</f>
        <v>98</v>
      </c>
      <c r="E10" s="21">
        <f>SUM(NGBF:MediaGy!E10)</f>
        <v>262</v>
      </c>
      <c r="F10" s="21">
        <f>SUM(NGBF:MediaGy!F10)</f>
        <v>248</v>
      </c>
      <c r="G10" s="31">
        <f t="shared" si="0"/>
        <v>0.987012987012987</v>
      </c>
      <c r="H10" s="25">
        <f t="shared" si="1"/>
        <v>0.10334788937409024</v>
      </c>
      <c r="I10" s="20"/>
      <c r="J10" s="21">
        <f>SUM(NGBF:NGTE!B10)</f>
        <v>409</v>
      </c>
      <c r="K10" s="21">
        <f>SUM(NGBF:NGTE!C10)</f>
        <v>6</v>
      </c>
      <c r="L10" s="21">
        <f>SUM(NGBF:NGTE!D10)</f>
        <v>55</v>
      </c>
      <c r="M10" s="21">
        <f>SUM(NGBF:NGTE!E10)</f>
        <v>179</v>
      </c>
      <c r="N10" s="21">
        <f>SUM(NGBF:NGTE!F10)</f>
        <v>155</v>
      </c>
      <c r="O10" s="31">
        <f t="shared" si="2"/>
        <v>0.9848101265822785</v>
      </c>
      <c r="P10" s="25">
        <f t="shared" si="3"/>
        <v>0.034229828850855744</v>
      </c>
      <c r="Q10" s="20"/>
      <c r="R10" s="21">
        <f>SUM(SamskIB:SamskSP!B10)</f>
        <v>106</v>
      </c>
      <c r="S10" s="21">
        <f>SUM(SamskIB:SamskSP!C10)</f>
        <v>2</v>
      </c>
      <c r="T10" s="21">
        <f>SUM(SamskIB:SamskSP!D10)</f>
        <v>19</v>
      </c>
      <c r="U10" s="21">
        <f>SUM(SamskIB:SamskSP!E10)</f>
        <v>40</v>
      </c>
      <c r="V10" s="21">
        <f>SUM(SamskIB:SamskSP!F10)</f>
        <v>28</v>
      </c>
      <c r="W10" s="31">
        <f t="shared" si="4"/>
        <v>0.9775280898876404</v>
      </c>
      <c r="X10" s="25">
        <f t="shared" si="5"/>
        <v>0.16037735849056603</v>
      </c>
      <c r="Y10" s="21">
        <f>SUM(ISNIB:ISNIVSP!B10)</f>
        <v>19</v>
      </c>
      <c r="Z10" s="21">
        <f>SUM(ISNIB:ISNIVSP!C10)</f>
        <v>0</v>
      </c>
      <c r="AA10" s="21">
        <f>SUM(ISNIB:ISNIVSP!D10)</f>
        <v>0</v>
      </c>
      <c r="AB10" s="21">
        <f>SUM(ISNIB:ISNIVSP!E10)</f>
        <v>1</v>
      </c>
      <c r="AC10" s="21">
        <f>SUM(ISNIB:ISNIVSP!F10)</f>
        <v>18</v>
      </c>
      <c r="AD10" s="31">
        <f t="shared" si="6"/>
        <v>1</v>
      </c>
      <c r="AE10" s="25">
        <f t="shared" si="7"/>
        <v>0</v>
      </c>
      <c r="AF10" s="20"/>
      <c r="AG10" s="21">
        <f>SUM(CyberEC:CyberTE!B10)</f>
        <v>0</v>
      </c>
      <c r="AH10" s="21">
        <f>SUM(CyberEC:CyberTE!C10)</f>
        <v>0</v>
      </c>
      <c r="AI10" s="21">
        <f>SUM(CyberEC:CyberTE!D10)</f>
        <v>0</v>
      </c>
      <c r="AJ10" s="21">
        <f>SUM(CyberEC:CyberTE!E10)</f>
        <v>0</v>
      </c>
      <c r="AK10" s="21">
        <f>SUM(CyberEC:CyberTE!F10)</f>
        <v>0</v>
      </c>
      <c r="AL10" s="31">
        <f t="shared" si="8"/>
      </c>
      <c r="AM10" s="25">
        <f t="shared" si="9"/>
      </c>
      <c r="AN10" s="20"/>
      <c r="AO10" s="21">
        <f>SUM(KunskapsskNV:KunskapsskSP!B10)</f>
        <v>0</v>
      </c>
      <c r="AP10" s="21">
        <f>SUM(KunskapsskNV:KunskapsskSP!C10)</f>
        <v>0</v>
      </c>
      <c r="AQ10" s="21">
        <f>SUM(KunskapsskNV:KunskapsskSP!D10)</f>
        <v>0</v>
      </c>
      <c r="AR10" s="21">
        <f>SUM(KunskapsskNV:KunskapsskSP!E10)</f>
        <v>0</v>
      </c>
      <c r="AS10" s="21">
        <f>SUM(KunskapsskNV:KunskapsskSP!F10)</f>
        <v>0</v>
      </c>
      <c r="AT10" s="31">
        <f t="shared" si="10"/>
      </c>
      <c r="AU10" s="25">
        <f t="shared" si="11"/>
      </c>
      <c r="AV10" s="20"/>
      <c r="AW10" s="21">
        <f>SUM(MediaGy!B10)</f>
        <v>153</v>
      </c>
      <c r="AX10" s="21">
        <f>SUM(MediaGy!C10)</f>
        <v>0</v>
      </c>
      <c r="AY10" s="21">
        <f>SUM(MediaGy!D10)</f>
        <v>24</v>
      </c>
      <c r="AZ10" s="21">
        <f>SUM(MediaGy!E10)</f>
        <v>42</v>
      </c>
      <c r="BA10" s="21">
        <f>SUM(MediaGy!F10)</f>
        <v>47</v>
      </c>
      <c r="BB10" s="31">
        <f t="shared" si="12"/>
        <v>1</v>
      </c>
      <c r="BC10" s="25">
        <f t="shared" si="13"/>
        <v>0.26143790849673204</v>
      </c>
      <c r="BD10" s="20"/>
      <c r="BE10" s="20"/>
      <c r="BF10" s="20"/>
      <c r="BG10" s="20"/>
      <c r="BH10" s="20"/>
      <c r="BI10" s="20"/>
    </row>
    <row r="11" spans="1:61" s="14" customFormat="1" ht="12.75">
      <c r="A11" s="14" t="s">
        <v>31</v>
      </c>
      <c r="B11" s="21">
        <f>SUM(NGBF:MediaGy!B11)</f>
        <v>534</v>
      </c>
      <c r="C11" s="21">
        <f>SUM(NGBF:MediaGy!C11)</f>
        <v>36</v>
      </c>
      <c r="D11" s="21">
        <f>SUM(NGBF:MediaGy!D11)</f>
        <v>202</v>
      </c>
      <c r="E11" s="21">
        <f>SUM(NGBF:MediaGy!E11)</f>
        <v>185</v>
      </c>
      <c r="F11" s="21">
        <f>SUM(NGBF:MediaGy!F11)</f>
        <v>91</v>
      </c>
      <c r="G11" s="31">
        <f t="shared" si="0"/>
        <v>0.9299610894941635</v>
      </c>
      <c r="H11" s="25">
        <f t="shared" si="1"/>
        <v>0.03745318352059925</v>
      </c>
      <c r="I11" s="20"/>
      <c r="J11" s="21">
        <f>SUM(NGBF:NGTE!B11)</f>
        <v>409</v>
      </c>
      <c r="K11" s="21">
        <f>SUM(NGBF:NGTE!C11)</f>
        <v>26</v>
      </c>
      <c r="L11" s="21">
        <f>SUM(NGBF:NGTE!D11)</f>
        <v>159</v>
      </c>
      <c r="M11" s="21">
        <f>SUM(NGBF:NGTE!E11)</f>
        <v>153</v>
      </c>
      <c r="N11" s="21">
        <f>SUM(NGBF:NGTE!F11)</f>
        <v>61</v>
      </c>
      <c r="O11" s="31">
        <f t="shared" si="2"/>
        <v>0.9348370927318296</v>
      </c>
      <c r="P11" s="25">
        <f t="shared" si="3"/>
        <v>0.02444987775061125</v>
      </c>
      <c r="Q11" s="20"/>
      <c r="R11" s="21">
        <f>SUM(SamskIB:SamskSP!B11)</f>
        <v>106</v>
      </c>
      <c r="S11" s="21">
        <f>SUM(SamskIB:SamskSP!C11)</f>
        <v>10</v>
      </c>
      <c r="T11" s="21">
        <f>SUM(SamskIB:SamskSP!D11)</f>
        <v>43</v>
      </c>
      <c r="U11" s="21">
        <f>SUM(SamskIB:SamskSP!E11)</f>
        <v>31</v>
      </c>
      <c r="V11" s="21">
        <f>SUM(SamskIB:SamskSP!F11)</f>
        <v>12</v>
      </c>
      <c r="W11" s="31">
        <f t="shared" si="4"/>
        <v>0.8958333333333334</v>
      </c>
      <c r="X11" s="25">
        <f t="shared" si="5"/>
        <v>0.09433962264150944</v>
      </c>
      <c r="Y11" s="21">
        <f>SUM(ISNIB:ISNIVSP!B11)</f>
        <v>19</v>
      </c>
      <c r="Z11" s="21">
        <f>SUM(ISNIB:ISNIVSP!C11)</f>
        <v>0</v>
      </c>
      <c r="AA11" s="21">
        <f>SUM(ISNIB:ISNIVSP!D11)</f>
        <v>0</v>
      </c>
      <c r="AB11" s="21">
        <f>SUM(ISNIB:ISNIVSP!E11)</f>
        <v>1</v>
      </c>
      <c r="AC11" s="21">
        <f>SUM(ISNIB:ISNIVSP!F11)</f>
        <v>18</v>
      </c>
      <c r="AD11" s="31">
        <f t="shared" si="6"/>
        <v>1</v>
      </c>
      <c r="AE11" s="25">
        <f t="shared" si="7"/>
        <v>0</v>
      </c>
      <c r="AF11" s="20"/>
      <c r="AG11" s="21">
        <f>SUM(CyberEC:CyberTE!B11)</f>
        <v>0</v>
      </c>
      <c r="AH11" s="21">
        <f>SUM(CyberEC:CyberTE!C11)</f>
        <v>0</v>
      </c>
      <c r="AI11" s="21">
        <f>SUM(CyberEC:CyberTE!D11)</f>
        <v>0</v>
      </c>
      <c r="AJ11" s="21">
        <f>SUM(CyberEC:CyberTE!E11)</f>
        <v>0</v>
      </c>
      <c r="AK11" s="21">
        <f>SUM(CyberEC:CyberTE!F11)</f>
        <v>0</v>
      </c>
      <c r="AL11" s="31">
        <f t="shared" si="8"/>
      </c>
      <c r="AM11" s="25">
        <f t="shared" si="9"/>
      </c>
      <c r="AN11" s="20"/>
      <c r="AO11" s="21">
        <f>SUM(KunskapsskNV:KunskapsskSP!B11)</f>
        <v>0</v>
      </c>
      <c r="AP11" s="21">
        <f>SUM(KunskapsskNV:KunskapsskSP!C11)</f>
        <v>0</v>
      </c>
      <c r="AQ11" s="21">
        <f>SUM(KunskapsskNV:KunskapsskSP!D11)</f>
        <v>0</v>
      </c>
      <c r="AR11" s="21">
        <f>SUM(KunskapsskNV:KunskapsskSP!E11)</f>
        <v>0</v>
      </c>
      <c r="AS11" s="21">
        <f>SUM(KunskapsskNV:KunskapsskSP!F11)</f>
        <v>0</v>
      </c>
      <c r="AT11" s="31">
        <f t="shared" si="10"/>
      </c>
      <c r="AU11" s="25">
        <f t="shared" si="11"/>
      </c>
      <c r="AV11" s="20"/>
      <c r="AW11" s="21">
        <f>SUM(MediaGy!B11)</f>
        <v>0</v>
      </c>
      <c r="AX11" s="21">
        <f>SUM(MediaGy!C11)</f>
        <v>0</v>
      </c>
      <c r="AY11" s="21">
        <f>SUM(MediaGy!D11)</f>
        <v>0</v>
      </c>
      <c r="AZ11" s="21">
        <f>SUM(MediaGy!E11)</f>
        <v>0</v>
      </c>
      <c r="BA11" s="21">
        <f>SUM(MediaGy!F11)</f>
        <v>0</v>
      </c>
      <c r="BB11" s="31">
        <f t="shared" si="12"/>
      </c>
      <c r="BC11" s="25">
        <f t="shared" si="13"/>
      </c>
      <c r="BD11" s="20"/>
      <c r="BE11" s="20"/>
      <c r="BF11" s="20"/>
      <c r="BG11" s="20"/>
      <c r="BH11" s="20"/>
      <c r="BI11" s="20"/>
    </row>
    <row r="12" spans="1:61" s="14" customFormat="1" ht="12.75">
      <c r="A12" s="14" t="s">
        <v>32</v>
      </c>
      <c r="B12" s="21">
        <f>SUM(NGBF:MediaGy!B12)</f>
        <v>465</v>
      </c>
      <c r="C12" s="21">
        <f>SUM(NGBF:MediaGy!C12)</f>
        <v>6</v>
      </c>
      <c r="D12" s="21">
        <f>SUM(NGBF:MediaGy!D12)</f>
        <v>121</v>
      </c>
      <c r="E12" s="21">
        <f>SUM(NGBF:MediaGy!E12)</f>
        <v>162</v>
      </c>
      <c r="F12" s="21">
        <f>SUM(NGBF:MediaGy!F12)</f>
        <v>75</v>
      </c>
      <c r="G12" s="31">
        <f t="shared" si="0"/>
        <v>0.9835164835164835</v>
      </c>
      <c r="H12" s="25">
        <f t="shared" si="1"/>
        <v>0.2172043010752688</v>
      </c>
      <c r="I12" s="20"/>
      <c r="J12" s="21">
        <f>SUM(NGBF:NGTE!B12)</f>
        <v>300</v>
      </c>
      <c r="K12" s="21">
        <f>SUM(NGBF:NGTE!C12)</f>
        <v>6</v>
      </c>
      <c r="L12" s="21">
        <f>SUM(NGBF:NGTE!D12)</f>
        <v>76</v>
      </c>
      <c r="M12" s="21">
        <f>SUM(NGBF:NGTE!E12)</f>
        <v>101</v>
      </c>
      <c r="N12" s="21">
        <f>SUM(NGBF:NGTE!F12)</f>
        <v>35</v>
      </c>
      <c r="O12" s="31">
        <f t="shared" si="2"/>
        <v>0.9724770642201835</v>
      </c>
      <c r="P12" s="25">
        <f t="shared" si="3"/>
        <v>0.2733333333333333</v>
      </c>
      <c r="Q12" s="20"/>
      <c r="R12" s="21">
        <f>SUM(SamskIB:SamskSP!B12)</f>
        <v>52</v>
      </c>
      <c r="S12" s="21">
        <f>SUM(SamskIB:SamskSP!C12)</f>
        <v>0</v>
      </c>
      <c r="T12" s="21">
        <f>SUM(SamskIB:SamskSP!D12)</f>
        <v>17</v>
      </c>
      <c r="U12" s="21">
        <f>SUM(SamskIB:SamskSP!E12)</f>
        <v>16</v>
      </c>
      <c r="V12" s="21">
        <f>SUM(SamskIB:SamskSP!F12)</f>
        <v>2</v>
      </c>
      <c r="W12" s="31">
        <f t="shared" si="4"/>
        <v>1</v>
      </c>
      <c r="X12" s="25">
        <f t="shared" si="5"/>
        <v>0.3269230769230769</v>
      </c>
      <c r="Y12" s="21">
        <f>SUM(ISNIB:ISNIVSP!B12)</f>
        <v>31</v>
      </c>
      <c r="Z12" s="21">
        <f>SUM(ISNIB:ISNIVSP!C12)</f>
        <v>0</v>
      </c>
      <c r="AA12" s="21">
        <f>SUM(ISNIB:ISNIVSP!D12)</f>
        <v>6</v>
      </c>
      <c r="AB12" s="21">
        <f>SUM(ISNIB:ISNIVSP!E12)</f>
        <v>14</v>
      </c>
      <c r="AC12" s="21">
        <f>SUM(ISNIB:ISNIVSP!F12)</f>
        <v>11</v>
      </c>
      <c r="AD12" s="31">
        <f t="shared" si="6"/>
        <v>1</v>
      </c>
      <c r="AE12" s="25">
        <f t="shared" si="7"/>
        <v>0</v>
      </c>
      <c r="AF12" s="20"/>
      <c r="AG12" s="21">
        <f>SUM(CyberEC:CyberTE!B12)</f>
        <v>0</v>
      </c>
      <c r="AH12" s="21">
        <f>SUM(CyberEC:CyberTE!C12)</f>
        <v>0</v>
      </c>
      <c r="AI12" s="21">
        <f>SUM(CyberEC:CyberTE!D12)</f>
        <v>0</v>
      </c>
      <c r="AJ12" s="21">
        <f>SUM(CyberEC:CyberTE!E12)</f>
        <v>0</v>
      </c>
      <c r="AK12" s="21">
        <f>SUM(CyberEC:CyberTE!F12)</f>
        <v>0</v>
      </c>
      <c r="AL12" s="31">
        <f t="shared" si="8"/>
      </c>
      <c r="AM12" s="25">
        <f t="shared" si="9"/>
      </c>
      <c r="AN12" s="20"/>
      <c r="AO12" s="21">
        <f>SUM(KunskapsskNV:KunskapsskSP!B12)</f>
        <v>0</v>
      </c>
      <c r="AP12" s="21">
        <f>SUM(KunskapsskNV:KunskapsskSP!C12)</f>
        <v>0</v>
      </c>
      <c r="AQ12" s="21">
        <f>SUM(KunskapsskNV:KunskapsskSP!D12)</f>
        <v>0</v>
      </c>
      <c r="AR12" s="21">
        <f>SUM(KunskapsskNV:KunskapsskSP!E12)</f>
        <v>0</v>
      </c>
      <c r="AS12" s="21">
        <f>SUM(KunskapsskNV:KunskapsskSP!F12)</f>
        <v>0</v>
      </c>
      <c r="AT12" s="31">
        <f t="shared" si="10"/>
      </c>
      <c r="AU12" s="25">
        <f t="shared" si="11"/>
      </c>
      <c r="AV12" s="20"/>
      <c r="AW12" s="21">
        <f>SUM(MediaGy!B12)</f>
        <v>82</v>
      </c>
      <c r="AX12" s="21">
        <f>SUM(MediaGy!C12)</f>
        <v>0</v>
      </c>
      <c r="AY12" s="21">
        <f>SUM(MediaGy!D12)</f>
        <v>22</v>
      </c>
      <c r="AZ12" s="21">
        <f>SUM(MediaGy!E12)</f>
        <v>31</v>
      </c>
      <c r="BA12" s="21">
        <f>SUM(MediaGy!F12)</f>
        <v>27</v>
      </c>
      <c r="BB12" s="31">
        <f t="shared" si="12"/>
        <v>1</v>
      </c>
      <c r="BC12" s="25">
        <f t="shared" si="13"/>
        <v>0.024390243902439025</v>
      </c>
      <c r="BD12" s="20"/>
      <c r="BE12" s="20"/>
      <c r="BF12" s="20"/>
      <c r="BG12" s="20"/>
      <c r="BH12" s="20"/>
      <c r="BI12" s="20"/>
    </row>
    <row r="13" spans="1:61" s="14" customFormat="1" ht="12.75">
      <c r="A13" s="14" t="s">
        <v>33</v>
      </c>
      <c r="B13" s="21">
        <f>SUM(NGBF:MediaGy!B13)</f>
        <v>505</v>
      </c>
      <c r="C13" s="21">
        <f>SUM(NGBF:MediaGy!C13)</f>
        <v>23</v>
      </c>
      <c r="D13" s="21">
        <f>SUM(NGBF:MediaGy!D13)</f>
        <v>152</v>
      </c>
      <c r="E13" s="21">
        <f>SUM(NGBF:MediaGy!E13)</f>
        <v>229</v>
      </c>
      <c r="F13" s="21">
        <f>SUM(NGBF:MediaGy!F13)</f>
        <v>88</v>
      </c>
      <c r="G13" s="31">
        <f t="shared" si="0"/>
        <v>0.9532520325203252</v>
      </c>
      <c r="H13" s="25">
        <f t="shared" si="1"/>
        <v>0.02574257425742574</v>
      </c>
      <c r="I13" s="20"/>
      <c r="J13" s="21">
        <f>SUM(NGBF:NGTE!B13)</f>
        <v>300</v>
      </c>
      <c r="K13" s="21">
        <f>SUM(NGBF:NGTE!C13)</f>
        <v>19</v>
      </c>
      <c r="L13" s="21">
        <f>SUM(NGBF:NGTE!D13)</f>
        <v>110</v>
      </c>
      <c r="M13" s="21">
        <f>SUM(NGBF:NGTE!E13)</f>
        <v>130</v>
      </c>
      <c r="N13" s="21">
        <f>SUM(NGBF:NGTE!F13)</f>
        <v>38</v>
      </c>
      <c r="O13" s="31">
        <f t="shared" si="2"/>
        <v>0.936026936026936</v>
      </c>
      <c r="P13" s="25">
        <f t="shared" si="3"/>
        <v>0.01</v>
      </c>
      <c r="Q13" s="20"/>
      <c r="R13" s="21">
        <f>SUM(SamskIB:SamskSP!B13)</f>
        <v>92</v>
      </c>
      <c r="S13" s="21">
        <f>SUM(SamskIB:SamskSP!C13)</f>
        <v>0</v>
      </c>
      <c r="T13" s="21">
        <f>SUM(SamskIB:SamskSP!D13)</f>
        <v>27</v>
      </c>
      <c r="U13" s="21">
        <f>SUM(SamskIB:SamskSP!E13)</f>
        <v>40</v>
      </c>
      <c r="V13" s="21">
        <f>SUM(SamskIB:SamskSP!F13)</f>
        <v>17</v>
      </c>
      <c r="W13" s="31">
        <f t="shared" si="4"/>
        <v>1</v>
      </c>
      <c r="X13" s="25">
        <f t="shared" si="5"/>
        <v>0.08695652173913043</v>
      </c>
      <c r="Y13" s="21">
        <f>SUM(ISNIB:ISNIVSP!B13)</f>
        <v>31</v>
      </c>
      <c r="Z13" s="21">
        <f>SUM(ISNIB:ISNIVSP!C13)</f>
        <v>4</v>
      </c>
      <c r="AA13" s="21">
        <f>SUM(ISNIB:ISNIVSP!D13)</f>
        <v>6</v>
      </c>
      <c r="AB13" s="21">
        <f>SUM(ISNIB:ISNIVSP!E13)</f>
        <v>10</v>
      </c>
      <c r="AC13" s="21">
        <f>SUM(ISNIB:ISNIVSP!F13)</f>
        <v>11</v>
      </c>
      <c r="AD13" s="31">
        <f t="shared" si="6"/>
        <v>0.8709677419354839</v>
      </c>
      <c r="AE13" s="25">
        <f t="shared" si="7"/>
        <v>0</v>
      </c>
      <c r="AF13" s="20"/>
      <c r="AG13" s="21">
        <f>SUM(CyberEC:CyberTE!B13)</f>
        <v>0</v>
      </c>
      <c r="AH13" s="21">
        <f>SUM(CyberEC:CyberTE!C13)</f>
        <v>0</v>
      </c>
      <c r="AI13" s="21">
        <f>SUM(CyberEC:CyberTE!D13)</f>
        <v>0</v>
      </c>
      <c r="AJ13" s="21">
        <f>SUM(CyberEC:CyberTE!E13)</f>
        <v>0</v>
      </c>
      <c r="AK13" s="21">
        <f>SUM(CyberEC:CyberTE!F13)</f>
        <v>0</v>
      </c>
      <c r="AL13" s="31">
        <f t="shared" si="8"/>
      </c>
      <c r="AM13" s="25">
        <f t="shared" si="9"/>
      </c>
      <c r="AN13" s="20"/>
      <c r="AO13" s="21">
        <f>SUM(KunskapsskNV:KunskapsskSP!B13)</f>
        <v>0</v>
      </c>
      <c r="AP13" s="21">
        <f>SUM(KunskapsskNV:KunskapsskSP!C13)</f>
        <v>0</v>
      </c>
      <c r="AQ13" s="21">
        <f>SUM(KunskapsskNV:KunskapsskSP!D13)</f>
        <v>0</v>
      </c>
      <c r="AR13" s="21">
        <f>SUM(KunskapsskNV:KunskapsskSP!E13)</f>
        <v>0</v>
      </c>
      <c r="AS13" s="21">
        <f>SUM(KunskapsskNV:KunskapsskSP!F13)</f>
        <v>0</v>
      </c>
      <c r="AT13" s="31">
        <f t="shared" si="10"/>
      </c>
      <c r="AU13" s="25">
        <f t="shared" si="11"/>
      </c>
      <c r="AV13" s="20"/>
      <c r="AW13" s="21">
        <f>SUM(MediaGy!B13)</f>
        <v>82</v>
      </c>
      <c r="AX13" s="21">
        <f>SUM(MediaGy!C13)</f>
        <v>0</v>
      </c>
      <c r="AY13" s="21">
        <f>SUM(MediaGy!D13)</f>
        <v>9</v>
      </c>
      <c r="AZ13" s="21">
        <f>SUM(MediaGy!E13)</f>
        <v>49</v>
      </c>
      <c r="BA13" s="21">
        <f>SUM(MediaGy!F13)</f>
        <v>22</v>
      </c>
      <c r="BB13" s="31">
        <f t="shared" si="12"/>
        <v>1</v>
      </c>
      <c r="BC13" s="25">
        <f t="shared" si="13"/>
        <v>0.024390243902439025</v>
      </c>
      <c r="BD13" s="20"/>
      <c r="BE13" s="20"/>
      <c r="BF13" s="20"/>
      <c r="BG13" s="20"/>
      <c r="BH13" s="20"/>
      <c r="BI13" s="20"/>
    </row>
    <row r="14" spans="1:61" s="14" customFormat="1" ht="12.75">
      <c r="A14" s="14" t="s">
        <v>34</v>
      </c>
      <c r="B14" s="21">
        <f>SUM(NGBF:MediaGy!B14)</f>
        <v>505</v>
      </c>
      <c r="C14" s="21">
        <f>SUM(NGBF:MediaGy!C14)</f>
        <v>28</v>
      </c>
      <c r="D14" s="21">
        <f>SUM(NGBF:MediaGy!D14)</f>
        <v>132</v>
      </c>
      <c r="E14" s="21">
        <f>SUM(NGBF:MediaGy!E14)</f>
        <v>242</v>
      </c>
      <c r="F14" s="21">
        <f>SUM(NGBF:MediaGy!F14)</f>
        <v>92</v>
      </c>
      <c r="G14" s="31">
        <f t="shared" si="0"/>
        <v>0.9433198380566802</v>
      </c>
      <c r="H14" s="25">
        <f t="shared" si="1"/>
        <v>0.02178217821782178</v>
      </c>
      <c r="I14" s="20"/>
      <c r="J14" s="21">
        <f>SUM(NGBF:NGTE!B14)</f>
        <v>300</v>
      </c>
      <c r="K14" s="21">
        <f>SUM(NGBF:NGTE!C14)</f>
        <v>24</v>
      </c>
      <c r="L14" s="21">
        <f>SUM(NGBF:NGTE!D14)</f>
        <v>87</v>
      </c>
      <c r="M14" s="21">
        <f>SUM(NGBF:NGTE!E14)</f>
        <v>162</v>
      </c>
      <c r="N14" s="21">
        <f>SUM(NGBF:NGTE!F14)</f>
        <v>23</v>
      </c>
      <c r="O14" s="31">
        <f t="shared" si="2"/>
        <v>0.918918918918919</v>
      </c>
      <c r="P14" s="25">
        <f t="shared" si="3"/>
        <v>0.013333333333333334</v>
      </c>
      <c r="Q14" s="20"/>
      <c r="R14" s="21">
        <f>SUM(SamskIB:SamskSP!B14)</f>
        <v>92</v>
      </c>
      <c r="S14" s="21">
        <f>SUM(SamskIB:SamskSP!C14)</f>
        <v>4</v>
      </c>
      <c r="T14" s="21">
        <f>SUM(SamskIB:SamskSP!D14)</f>
        <v>34</v>
      </c>
      <c r="U14" s="21">
        <f>SUM(SamskIB:SamskSP!E14)</f>
        <v>41</v>
      </c>
      <c r="V14" s="21">
        <f>SUM(SamskIB:SamskSP!F14)</f>
        <v>8</v>
      </c>
      <c r="W14" s="31">
        <f t="shared" si="4"/>
        <v>0.9540229885057471</v>
      </c>
      <c r="X14" s="25">
        <f t="shared" si="5"/>
        <v>0.05434782608695652</v>
      </c>
      <c r="Y14" s="21">
        <f>SUM(ISNIB:ISNIVSP!B14)</f>
        <v>31</v>
      </c>
      <c r="Z14" s="21">
        <f>SUM(ISNIB:ISNIVSP!C14)</f>
        <v>0</v>
      </c>
      <c r="AA14" s="21">
        <f>SUM(ISNIB:ISNIVSP!D14)</f>
        <v>7</v>
      </c>
      <c r="AB14" s="21">
        <f>SUM(ISNIB:ISNIVSP!E14)</f>
        <v>13</v>
      </c>
      <c r="AC14" s="21">
        <f>SUM(ISNIB:ISNIVSP!F14)</f>
        <v>11</v>
      </c>
      <c r="AD14" s="31">
        <f t="shared" si="6"/>
        <v>1</v>
      </c>
      <c r="AE14" s="25">
        <f t="shared" si="7"/>
        <v>0</v>
      </c>
      <c r="AF14" s="20"/>
      <c r="AG14" s="21">
        <f>SUM(CyberEC:CyberTE!B14)</f>
        <v>0</v>
      </c>
      <c r="AH14" s="21">
        <f>SUM(CyberEC:CyberTE!C14)</f>
        <v>0</v>
      </c>
      <c r="AI14" s="21">
        <f>SUM(CyberEC:CyberTE!D14)</f>
        <v>0</v>
      </c>
      <c r="AJ14" s="21">
        <f>SUM(CyberEC:CyberTE!E14)</f>
        <v>0</v>
      </c>
      <c r="AK14" s="21">
        <f>SUM(CyberEC:CyberTE!F14)</f>
        <v>0</v>
      </c>
      <c r="AL14" s="31">
        <f t="shared" si="8"/>
      </c>
      <c r="AM14" s="25">
        <f t="shared" si="9"/>
      </c>
      <c r="AN14" s="20"/>
      <c r="AO14" s="21">
        <f>SUM(KunskapsskNV:KunskapsskSP!B14)</f>
        <v>0</v>
      </c>
      <c r="AP14" s="21">
        <f>SUM(KunskapsskNV:KunskapsskSP!C14)</f>
        <v>0</v>
      </c>
      <c r="AQ14" s="21">
        <f>SUM(KunskapsskNV:KunskapsskSP!D14)</f>
        <v>0</v>
      </c>
      <c r="AR14" s="21">
        <f>SUM(KunskapsskNV:KunskapsskSP!E14)</f>
        <v>0</v>
      </c>
      <c r="AS14" s="21">
        <f>SUM(KunskapsskNV:KunskapsskSP!F14)</f>
        <v>0</v>
      </c>
      <c r="AT14" s="31">
        <f t="shared" si="10"/>
      </c>
      <c r="AU14" s="25">
        <f t="shared" si="11"/>
      </c>
      <c r="AV14" s="20"/>
      <c r="AW14" s="21">
        <f>SUM(MediaGy!B14)</f>
        <v>82</v>
      </c>
      <c r="AX14" s="21">
        <f>SUM(MediaGy!C14)</f>
        <v>0</v>
      </c>
      <c r="AY14" s="21">
        <f>SUM(MediaGy!D14)</f>
        <v>4</v>
      </c>
      <c r="AZ14" s="21">
        <f>SUM(MediaGy!E14)</f>
        <v>26</v>
      </c>
      <c r="BA14" s="21">
        <f>SUM(MediaGy!F14)</f>
        <v>50</v>
      </c>
      <c r="BB14" s="31">
        <f t="shared" si="12"/>
        <v>1</v>
      </c>
      <c r="BC14" s="25">
        <f t="shared" si="13"/>
        <v>0.024390243902439025</v>
      </c>
      <c r="BD14" s="20"/>
      <c r="BE14" s="20"/>
      <c r="BF14" s="20"/>
      <c r="BG14" s="20"/>
      <c r="BH14" s="20"/>
      <c r="BI14" s="20"/>
    </row>
    <row r="15" spans="1:61" s="14" customFormat="1" ht="12.75">
      <c r="A15" s="14" t="s">
        <v>35</v>
      </c>
      <c r="B15" s="21">
        <f>SUM(NGBF:MediaGy!B15)</f>
        <v>423</v>
      </c>
      <c r="C15" s="21">
        <f>SUM(NGBF:MediaGy!C15)</f>
        <v>46</v>
      </c>
      <c r="D15" s="21">
        <f>SUM(NGBF:MediaGy!D15)</f>
        <v>184</v>
      </c>
      <c r="E15" s="21">
        <f>SUM(NGBF:MediaGy!E15)</f>
        <v>138</v>
      </c>
      <c r="F15" s="21">
        <f>SUM(NGBF:MediaGy!F15)</f>
        <v>47</v>
      </c>
      <c r="G15" s="31">
        <f t="shared" si="0"/>
        <v>0.8891566265060241</v>
      </c>
      <c r="H15" s="25">
        <f t="shared" si="1"/>
        <v>0.018912529550827423</v>
      </c>
      <c r="I15" s="20"/>
      <c r="J15" s="21">
        <f>SUM(NGBF:NGTE!B15)</f>
        <v>300</v>
      </c>
      <c r="K15" s="21">
        <f>SUM(NGBF:NGTE!C15)</f>
        <v>35</v>
      </c>
      <c r="L15" s="21">
        <f>SUM(NGBF:NGTE!D15)</f>
        <v>136</v>
      </c>
      <c r="M15" s="21">
        <f>SUM(NGBF:NGTE!E15)</f>
        <v>102</v>
      </c>
      <c r="N15" s="21">
        <f>SUM(NGBF:NGTE!F15)</f>
        <v>24</v>
      </c>
      <c r="O15" s="31">
        <f t="shared" si="2"/>
        <v>0.8821548821548821</v>
      </c>
      <c r="P15" s="25">
        <f t="shared" si="3"/>
        <v>0.01</v>
      </c>
      <c r="Q15" s="20"/>
      <c r="R15" s="21">
        <f>SUM(SamskIB:SamskSP!B15)</f>
        <v>92</v>
      </c>
      <c r="S15" s="21">
        <f>SUM(SamskIB:SamskSP!C15)</f>
        <v>10</v>
      </c>
      <c r="T15" s="21">
        <f>SUM(SamskIB:SamskSP!D15)</f>
        <v>42</v>
      </c>
      <c r="U15" s="21">
        <f>SUM(SamskIB:SamskSP!E15)</f>
        <v>22</v>
      </c>
      <c r="V15" s="21">
        <f>SUM(SamskIB:SamskSP!F15)</f>
        <v>13</v>
      </c>
      <c r="W15" s="31">
        <f t="shared" si="4"/>
        <v>0.8850574712643678</v>
      </c>
      <c r="X15" s="25">
        <f t="shared" si="5"/>
        <v>0.05434782608695652</v>
      </c>
      <c r="Y15" s="21">
        <f>SUM(ISNIB:ISNIVSP!B15)</f>
        <v>31</v>
      </c>
      <c r="Z15" s="21">
        <f>SUM(ISNIB:ISNIVSP!C15)</f>
        <v>1</v>
      </c>
      <c r="AA15" s="21">
        <f>SUM(ISNIB:ISNIVSP!D15)</f>
        <v>6</v>
      </c>
      <c r="AB15" s="21">
        <f>SUM(ISNIB:ISNIVSP!E15)</f>
        <v>14</v>
      </c>
      <c r="AC15" s="21">
        <f>SUM(ISNIB:ISNIVSP!F15)</f>
        <v>10</v>
      </c>
      <c r="AD15" s="31">
        <f t="shared" si="6"/>
        <v>0.967741935483871</v>
      </c>
      <c r="AE15" s="25">
        <f t="shared" si="7"/>
        <v>0</v>
      </c>
      <c r="AF15" s="20"/>
      <c r="AG15" s="21">
        <f>SUM(CyberEC:CyberTE!B15)</f>
        <v>0</v>
      </c>
      <c r="AH15" s="21">
        <f>SUM(CyberEC:CyberTE!C15)</f>
        <v>0</v>
      </c>
      <c r="AI15" s="21">
        <f>SUM(CyberEC:CyberTE!D15)</f>
        <v>0</v>
      </c>
      <c r="AJ15" s="21">
        <f>SUM(CyberEC:CyberTE!E15)</f>
        <v>0</v>
      </c>
      <c r="AK15" s="21">
        <f>SUM(CyberEC:CyberTE!F15)</f>
        <v>0</v>
      </c>
      <c r="AL15" s="31">
        <f t="shared" si="8"/>
      </c>
      <c r="AM15" s="25">
        <f t="shared" si="9"/>
      </c>
      <c r="AN15" s="20"/>
      <c r="AO15" s="21">
        <f>SUM(KunskapsskNV:KunskapsskSP!B15)</f>
        <v>0</v>
      </c>
      <c r="AP15" s="21">
        <f>SUM(KunskapsskNV:KunskapsskSP!C15)</f>
        <v>0</v>
      </c>
      <c r="AQ15" s="21">
        <f>SUM(KunskapsskNV:KunskapsskSP!D15)</f>
        <v>0</v>
      </c>
      <c r="AR15" s="21">
        <f>SUM(KunskapsskNV:KunskapsskSP!E15)</f>
        <v>0</v>
      </c>
      <c r="AS15" s="21">
        <f>SUM(KunskapsskNV:KunskapsskSP!F15)</f>
        <v>0</v>
      </c>
      <c r="AT15" s="31">
        <f t="shared" si="10"/>
      </c>
      <c r="AU15" s="25">
        <f t="shared" si="11"/>
      </c>
      <c r="AV15" s="20"/>
      <c r="AW15" s="21">
        <f>SUM(MediaGy!B15)</f>
        <v>0</v>
      </c>
      <c r="AX15" s="21">
        <f>SUM(MediaGy!C15)</f>
        <v>0</v>
      </c>
      <c r="AY15" s="21">
        <f>SUM(MediaGy!D15)</f>
        <v>0</v>
      </c>
      <c r="AZ15" s="21">
        <f>SUM(MediaGy!E15)</f>
        <v>0</v>
      </c>
      <c r="BA15" s="21">
        <f>SUM(MediaGy!F15)</f>
        <v>0</v>
      </c>
      <c r="BB15" s="31">
        <f t="shared" si="12"/>
      </c>
      <c r="BC15" s="25">
        <f t="shared" si="13"/>
      </c>
      <c r="BD15" s="20"/>
      <c r="BE15" s="20"/>
      <c r="BF15" s="20"/>
      <c r="BG15" s="20"/>
      <c r="BH15" s="20"/>
      <c r="BI15" s="20"/>
    </row>
    <row r="16" spans="1:61" s="14" customFormat="1" ht="12.75">
      <c r="A16" s="14" t="s">
        <v>14</v>
      </c>
      <c r="B16" s="21">
        <f>SUM(NGBF:MediaGy!B16)</f>
        <v>62</v>
      </c>
      <c r="C16" s="21">
        <f>SUM(NGBF:MediaGy!C16)</f>
        <v>2</v>
      </c>
      <c r="D16" s="21">
        <f>SUM(NGBF:MediaGy!D16)</f>
        <v>22</v>
      </c>
      <c r="E16" s="21">
        <f>SUM(NGBF:MediaGy!E16)</f>
        <v>13</v>
      </c>
      <c r="F16" s="21">
        <f>SUM(NGBF:MediaGy!F16)</f>
        <v>24</v>
      </c>
      <c r="G16" s="31">
        <f t="shared" si="0"/>
        <v>0.9672131147540983</v>
      </c>
      <c r="H16" s="25">
        <f t="shared" si="1"/>
        <v>0.016129032258064516</v>
      </c>
      <c r="I16" s="20"/>
      <c r="J16" s="21">
        <f>SUM(NGBF:NGTE!B16)</f>
        <v>41</v>
      </c>
      <c r="K16" s="21">
        <f>SUM(NGBF:NGTE!C16)</f>
        <v>2</v>
      </c>
      <c r="L16" s="21">
        <f>SUM(NGBF:NGTE!D16)</f>
        <v>19</v>
      </c>
      <c r="M16" s="21">
        <f>SUM(NGBF:NGTE!E16)</f>
        <v>9</v>
      </c>
      <c r="N16" s="21">
        <f>SUM(NGBF:NGTE!F16)</f>
        <v>11</v>
      </c>
      <c r="O16" s="31">
        <f t="shared" si="2"/>
        <v>0.9512195121951219</v>
      </c>
      <c r="P16" s="25">
        <f t="shared" si="3"/>
        <v>0</v>
      </c>
      <c r="Q16" s="20"/>
      <c r="R16" s="21">
        <f>SUM(SamskIB:SamskSP!B16)</f>
        <v>21</v>
      </c>
      <c r="S16" s="21">
        <f>SUM(SamskIB:SamskSP!C16)</f>
        <v>0</v>
      </c>
      <c r="T16" s="21">
        <f>SUM(SamskIB:SamskSP!D16)</f>
        <v>3</v>
      </c>
      <c r="U16" s="21">
        <f>SUM(SamskIB:SamskSP!E16)</f>
        <v>4</v>
      </c>
      <c r="V16" s="21">
        <f>SUM(SamskIB:SamskSP!F16)</f>
        <v>13</v>
      </c>
      <c r="W16" s="31">
        <f t="shared" si="4"/>
        <v>1</v>
      </c>
      <c r="X16" s="25">
        <f t="shared" si="5"/>
        <v>0.047619047619047616</v>
      </c>
      <c r="Y16" s="21">
        <f>SUM(ISNIB:ISNIVSP!B16)</f>
        <v>0</v>
      </c>
      <c r="Z16" s="21">
        <f>SUM(ISNIB:ISNIVSP!C16)</f>
        <v>0</v>
      </c>
      <c r="AA16" s="21">
        <f>SUM(ISNIB:ISNIVSP!D16)</f>
        <v>0</v>
      </c>
      <c r="AB16" s="21">
        <f>SUM(ISNIB:ISNIVSP!E16)</f>
        <v>0</v>
      </c>
      <c r="AC16" s="21">
        <f>SUM(ISNIB:ISNIVSP!F16)</f>
        <v>0</v>
      </c>
      <c r="AD16" s="31">
        <f t="shared" si="6"/>
      </c>
      <c r="AE16" s="25">
        <f t="shared" si="7"/>
      </c>
      <c r="AF16" s="20"/>
      <c r="AG16" s="21">
        <f>SUM(CyberEC:CyberTE!B16)</f>
        <v>0</v>
      </c>
      <c r="AH16" s="21">
        <f>SUM(CyberEC:CyberTE!C16)</f>
        <v>0</v>
      </c>
      <c r="AI16" s="21">
        <f>SUM(CyberEC:CyberTE!D16)</f>
        <v>0</v>
      </c>
      <c r="AJ16" s="21">
        <f>SUM(CyberEC:CyberTE!E16)</f>
        <v>0</v>
      </c>
      <c r="AK16" s="21">
        <f>SUM(CyberEC:CyberTE!F16)</f>
        <v>0</v>
      </c>
      <c r="AL16" s="31">
        <f t="shared" si="8"/>
      </c>
      <c r="AM16" s="25">
        <f t="shared" si="9"/>
      </c>
      <c r="AN16" s="20"/>
      <c r="AO16" s="21">
        <f>SUM(KunskapsskNV:KunskapsskSP!B16)</f>
        <v>0</v>
      </c>
      <c r="AP16" s="21">
        <f>SUM(KunskapsskNV:KunskapsskSP!C16)</f>
        <v>0</v>
      </c>
      <c r="AQ16" s="21">
        <f>SUM(KunskapsskNV:KunskapsskSP!D16)</f>
        <v>0</v>
      </c>
      <c r="AR16" s="21">
        <f>SUM(KunskapsskNV:KunskapsskSP!E16)</f>
        <v>0</v>
      </c>
      <c r="AS16" s="21">
        <f>SUM(KunskapsskNV:KunskapsskSP!F16)</f>
        <v>0</v>
      </c>
      <c r="AT16" s="31">
        <f t="shared" si="10"/>
      </c>
      <c r="AU16" s="25">
        <f t="shared" si="11"/>
      </c>
      <c r="AV16" s="20"/>
      <c r="AW16" s="21">
        <f>SUM(MediaGy!B16)</f>
        <v>0</v>
      </c>
      <c r="AX16" s="21">
        <f>SUM(MediaGy!C16)</f>
        <v>0</v>
      </c>
      <c r="AY16" s="21">
        <f>SUM(MediaGy!D16)</f>
        <v>0</v>
      </c>
      <c r="AZ16" s="21">
        <f>SUM(MediaGy!E16)</f>
        <v>0</v>
      </c>
      <c r="BA16" s="21">
        <f>SUM(MediaGy!F16)</f>
        <v>0</v>
      </c>
      <c r="BB16" s="31">
        <f t="shared" si="12"/>
      </c>
      <c r="BC16" s="25">
        <f t="shared" si="13"/>
      </c>
      <c r="BD16" s="20"/>
      <c r="BE16" s="20"/>
      <c r="BF16" s="20"/>
      <c r="BG16" s="20"/>
      <c r="BH16" s="20"/>
      <c r="BI16" s="20"/>
    </row>
    <row r="17" spans="1:61" s="14" customFormat="1" ht="12.75">
      <c r="A17" s="14" t="s">
        <v>15</v>
      </c>
      <c r="B17" s="21">
        <f>SUM(NGBF:MediaGy!B17)</f>
        <v>62</v>
      </c>
      <c r="C17" s="21">
        <f>SUM(NGBF:MediaGy!C17)</f>
        <v>3</v>
      </c>
      <c r="D17" s="21">
        <f>SUM(NGBF:MediaGy!D17)</f>
        <v>16</v>
      </c>
      <c r="E17" s="21">
        <f>SUM(NGBF:MediaGy!E17)</f>
        <v>24</v>
      </c>
      <c r="F17" s="21">
        <f>SUM(NGBF:MediaGy!F17)</f>
        <v>18</v>
      </c>
      <c r="G17" s="31">
        <f t="shared" si="0"/>
        <v>0.9508196721311475</v>
      </c>
      <c r="H17" s="25">
        <f t="shared" si="1"/>
        <v>0.016129032258064516</v>
      </c>
      <c r="I17" s="20"/>
      <c r="J17" s="21">
        <f>SUM(NGBF:NGTE!B17)</f>
        <v>41</v>
      </c>
      <c r="K17" s="21">
        <f>SUM(NGBF:NGTE!C17)</f>
        <v>2</v>
      </c>
      <c r="L17" s="21">
        <f>SUM(NGBF:NGTE!D17)</f>
        <v>13</v>
      </c>
      <c r="M17" s="21">
        <f>SUM(NGBF:NGTE!E17)</f>
        <v>20</v>
      </c>
      <c r="N17" s="21">
        <f>SUM(NGBF:NGTE!F17)</f>
        <v>6</v>
      </c>
      <c r="O17" s="31">
        <f t="shared" si="2"/>
        <v>0.9512195121951219</v>
      </c>
      <c r="P17" s="25">
        <f t="shared" si="3"/>
        <v>0</v>
      </c>
      <c r="Q17" s="20"/>
      <c r="R17" s="21">
        <f>SUM(SamskIB:SamskSP!B17)</f>
        <v>21</v>
      </c>
      <c r="S17" s="21">
        <f>SUM(SamskIB:SamskSP!C17)</f>
        <v>1</v>
      </c>
      <c r="T17" s="21">
        <f>SUM(SamskIB:SamskSP!D17)</f>
        <v>3</v>
      </c>
      <c r="U17" s="21">
        <f>SUM(SamskIB:SamskSP!E17)</f>
        <v>4</v>
      </c>
      <c r="V17" s="21">
        <f>SUM(SamskIB:SamskSP!F17)</f>
        <v>12</v>
      </c>
      <c r="W17" s="31">
        <f t="shared" si="4"/>
        <v>0.95</v>
      </c>
      <c r="X17" s="25">
        <f t="shared" si="5"/>
        <v>0.047619047619047616</v>
      </c>
      <c r="Y17" s="21">
        <f>SUM(ISNIB:ISNIVSP!B17)</f>
        <v>0</v>
      </c>
      <c r="Z17" s="21">
        <f>SUM(ISNIB:ISNIVSP!C17)</f>
        <v>0</v>
      </c>
      <c r="AA17" s="21">
        <f>SUM(ISNIB:ISNIVSP!D17)</f>
        <v>0</v>
      </c>
      <c r="AB17" s="21">
        <f>SUM(ISNIB:ISNIVSP!E17)</f>
        <v>0</v>
      </c>
      <c r="AC17" s="21">
        <f>SUM(ISNIB:ISNIVSP!F17)</f>
        <v>0</v>
      </c>
      <c r="AD17" s="31">
        <f t="shared" si="6"/>
      </c>
      <c r="AE17" s="25">
        <f t="shared" si="7"/>
      </c>
      <c r="AF17" s="20"/>
      <c r="AG17" s="21">
        <f>SUM(CyberEC:CyberTE!B17)</f>
        <v>0</v>
      </c>
      <c r="AH17" s="21">
        <f>SUM(CyberEC:CyberTE!C17)</f>
        <v>0</v>
      </c>
      <c r="AI17" s="21">
        <f>SUM(CyberEC:CyberTE!D17)</f>
        <v>0</v>
      </c>
      <c r="AJ17" s="21">
        <f>SUM(CyberEC:CyberTE!E17)</f>
        <v>0</v>
      </c>
      <c r="AK17" s="21">
        <f>SUM(CyberEC:CyberTE!F17)</f>
        <v>0</v>
      </c>
      <c r="AL17" s="31">
        <f t="shared" si="8"/>
      </c>
      <c r="AM17" s="25">
        <f t="shared" si="9"/>
      </c>
      <c r="AN17" s="20"/>
      <c r="AO17" s="21">
        <f>SUM(KunskapsskNV:KunskapsskSP!B17)</f>
        <v>0</v>
      </c>
      <c r="AP17" s="21">
        <f>SUM(KunskapsskNV:KunskapsskSP!C17)</f>
        <v>0</v>
      </c>
      <c r="AQ17" s="21">
        <f>SUM(KunskapsskNV:KunskapsskSP!D17)</f>
        <v>0</v>
      </c>
      <c r="AR17" s="21">
        <f>SUM(KunskapsskNV:KunskapsskSP!E17)</f>
        <v>0</v>
      </c>
      <c r="AS17" s="21">
        <f>SUM(KunskapsskNV:KunskapsskSP!F17)</f>
        <v>0</v>
      </c>
      <c r="AT17" s="31">
        <f t="shared" si="10"/>
      </c>
      <c r="AU17" s="25">
        <f t="shared" si="11"/>
      </c>
      <c r="AV17" s="20"/>
      <c r="AW17" s="21">
        <f>SUM(MediaGy!B17)</f>
        <v>0</v>
      </c>
      <c r="AX17" s="21">
        <f>SUM(MediaGy!C17)</f>
        <v>0</v>
      </c>
      <c r="AY17" s="21">
        <f>SUM(MediaGy!D17)</f>
        <v>0</v>
      </c>
      <c r="AZ17" s="21">
        <f>SUM(MediaGy!E17)</f>
        <v>0</v>
      </c>
      <c r="BA17" s="21">
        <f>SUM(MediaGy!F17)</f>
        <v>0</v>
      </c>
      <c r="BB17" s="31">
        <f t="shared" si="12"/>
      </c>
      <c r="BC17" s="25">
        <f t="shared" si="13"/>
      </c>
      <c r="BD17" s="20"/>
      <c r="BE17" s="20"/>
      <c r="BF17" s="20"/>
      <c r="BG17" s="20"/>
      <c r="BH17" s="20"/>
      <c r="BI17" s="20"/>
    </row>
    <row r="18" spans="1:61" s="14" customFormat="1" ht="12.75">
      <c r="A18" s="14" t="s">
        <v>16</v>
      </c>
      <c r="B18" s="21">
        <f>SUM(NGBF:MediaGy!B18)</f>
        <v>62</v>
      </c>
      <c r="C18" s="21">
        <f>SUM(NGBF:MediaGy!C18)</f>
        <v>5</v>
      </c>
      <c r="D18" s="21">
        <f>SUM(NGBF:MediaGy!D18)</f>
        <v>30</v>
      </c>
      <c r="E18" s="21">
        <f>SUM(NGBF:MediaGy!E18)</f>
        <v>14</v>
      </c>
      <c r="F18" s="21">
        <f>SUM(NGBF:MediaGy!F18)</f>
        <v>12</v>
      </c>
      <c r="G18" s="31">
        <f t="shared" si="0"/>
        <v>0.9180327868852459</v>
      </c>
      <c r="H18" s="25">
        <f t="shared" si="1"/>
        <v>0.016129032258064516</v>
      </c>
      <c r="I18" s="20"/>
      <c r="J18" s="21">
        <f>SUM(NGBF:NGTE!B18)</f>
        <v>41</v>
      </c>
      <c r="K18" s="21">
        <f>SUM(NGBF:NGTE!C18)</f>
        <v>3</v>
      </c>
      <c r="L18" s="21">
        <f>SUM(NGBF:NGTE!D18)</f>
        <v>25</v>
      </c>
      <c r="M18" s="21">
        <f>SUM(NGBF:NGTE!E18)</f>
        <v>10</v>
      </c>
      <c r="N18" s="21">
        <f>SUM(NGBF:NGTE!F18)</f>
        <v>3</v>
      </c>
      <c r="O18" s="31">
        <f t="shared" si="2"/>
        <v>0.926829268292683</v>
      </c>
      <c r="P18" s="25">
        <f t="shared" si="3"/>
        <v>0</v>
      </c>
      <c r="Q18" s="20"/>
      <c r="R18" s="21">
        <f>SUM(SamskIB:SamskSP!B18)</f>
        <v>21</v>
      </c>
      <c r="S18" s="21">
        <f>SUM(SamskIB:SamskSP!C18)</f>
        <v>2</v>
      </c>
      <c r="T18" s="21">
        <f>SUM(SamskIB:SamskSP!D18)</f>
        <v>5</v>
      </c>
      <c r="U18" s="21">
        <f>SUM(SamskIB:SamskSP!E18)</f>
        <v>4</v>
      </c>
      <c r="V18" s="21">
        <f>SUM(SamskIB:SamskSP!F18)</f>
        <v>9</v>
      </c>
      <c r="W18" s="31">
        <f t="shared" si="4"/>
        <v>0.9</v>
      </c>
      <c r="X18" s="25">
        <f t="shared" si="5"/>
        <v>0.047619047619047616</v>
      </c>
      <c r="Y18" s="21">
        <f>SUM(ISNIB:ISNIVSP!B18)</f>
        <v>0</v>
      </c>
      <c r="Z18" s="21">
        <f>SUM(ISNIB:ISNIVSP!C18)</f>
        <v>0</v>
      </c>
      <c r="AA18" s="21">
        <f>SUM(ISNIB:ISNIVSP!D18)</f>
        <v>0</v>
      </c>
      <c r="AB18" s="21">
        <f>SUM(ISNIB:ISNIVSP!E18)</f>
        <v>0</v>
      </c>
      <c r="AC18" s="21">
        <f>SUM(ISNIB:ISNIVSP!F18)</f>
        <v>0</v>
      </c>
      <c r="AD18" s="31">
        <f t="shared" si="6"/>
      </c>
      <c r="AE18" s="25">
        <f t="shared" si="7"/>
      </c>
      <c r="AF18" s="20"/>
      <c r="AG18" s="21">
        <f>SUM(CyberEC:CyberTE!B18)</f>
        <v>0</v>
      </c>
      <c r="AH18" s="21">
        <f>SUM(CyberEC:CyberTE!C18)</f>
        <v>0</v>
      </c>
      <c r="AI18" s="21">
        <f>SUM(CyberEC:CyberTE!D18)</f>
        <v>0</v>
      </c>
      <c r="AJ18" s="21">
        <f>SUM(CyberEC:CyberTE!E18)</f>
        <v>0</v>
      </c>
      <c r="AK18" s="21">
        <f>SUM(CyberEC:CyberTE!F18)</f>
        <v>0</v>
      </c>
      <c r="AL18" s="31">
        <f t="shared" si="8"/>
      </c>
      <c r="AM18" s="25">
        <f t="shared" si="9"/>
      </c>
      <c r="AN18" s="20"/>
      <c r="AO18" s="21">
        <f>SUM(KunskapsskNV:KunskapsskSP!B18)</f>
        <v>0</v>
      </c>
      <c r="AP18" s="21">
        <f>SUM(KunskapsskNV:KunskapsskSP!C18)</f>
        <v>0</v>
      </c>
      <c r="AQ18" s="21">
        <f>SUM(KunskapsskNV:KunskapsskSP!D18)</f>
        <v>0</v>
      </c>
      <c r="AR18" s="21">
        <f>SUM(KunskapsskNV:KunskapsskSP!E18)</f>
        <v>0</v>
      </c>
      <c r="AS18" s="21">
        <f>SUM(KunskapsskNV:KunskapsskSP!F18)</f>
        <v>0</v>
      </c>
      <c r="AT18" s="31">
        <f t="shared" si="10"/>
      </c>
      <c r="AU18" s="25">
        <f t="shared" si="11"/>
      </c>
      <c r="AV18" s="20"/>
      <c r="AW18" s="21">
        <f>SUM(MediaGy!B18)</f>
        <v>0</v>
      </c>
      <c r="AX18" s="21">
        <f>SUM(MediaGy!C18)</f>
        <v>0</v>
      </c>
      <c r="AY18" s="21">
        <f>SUM(MediaGy!D18)</f>
        <v>0</v>
      </c>
      <c r="AZ18" s="21">
        <f>SUM(MediaGy!E18)</f>
        <v>0</v>
      </c>
      <c r="BA18" s="21">
        <f>SUM(MediaGy!F18)</f>
        <v>0</v>
      </c>
      <c r="BB18" s="31">
        <f t="shared" si="12"/>
      </c>
      <c r="BC18" s="25">
        <f t="shared" si="13"/>
      </c>
      <c r="BD18" s="20"/>
      <c r="BE18" s="20"/>
      <c r="BF18" s="20"/>
      <c r="BG18" s="20"/>
      <c r="BH18" s="20"/>
      <c r="BI18" s="20"/>
    </row>
    <row r="19" spans="1:61" s="14" customFormat="1" ht="12.75">
      <c r="A19" s="14" t="s">
        <v>10</v>
      </c>
      <c r="B19" s="21">
        <f>SUM(NGBF:MediaGy!B19)</f>
        <v>170</v>
      </c>
      <c r="C19" s="21">
        <f>SUM(NGBF:MediaGy!C19)</f>
        <v>29</v>
      </c>
      <c r="D19" s="21">
        <f>SUM(NGBF:MediaGy!D19)</f>
        <v>91</v>
      </c>
      <c r="E19" s="21">
        <f>SUM(NGBF:MediaGy!E19)</f>
        <v>18</v>
      </c>
      <c r="F19" s="21">
        <f>SUM(NGBF:MediaGy!F19)</f>
        <v>19</v>
      </c>
      <c r="G19" s="31">
        <f t="shared" si="0"/>
        <v>0.8152866242038217</v>
      </c>
      <c r="H19" s="25">
        <f t="shared" si="1"/>
        <v>0.07647058823529412</v>
      </c>
      <c r="I19" s="20"/>
      <c r="J19" s="21">
        <f>SUM(NGBF:NGTE!B19)</f>
        <v>142</v>
      </c>
      <c r="K19" s="21">
        <f>SUM(NGBF:NGTE!C19)</f>
        <v>27</v>
      </c>
      <c r="L19" s="21">
        <f>SUM(NGBF:NGTE!D19)</f>
        <v>80</v>
      </c>
      <c r="M19" s="21">
        <f>SUM(NGBF:NGTE!E19)</f>
        <v>14</v>
      </c>
      <c r="N19" s="21">
        <f>SUM(NGBF:NGTE!F19)</f>
        <v>10</v>
      </c>
      <c r="O19" s="31">
        <f t="shared" si="2"/>
        <v>0.7938931297709924</v>
      </c>
      <c r="P19" s="25">
        <f t="shared" si="3"/>
        <v>0.07746478873239436</v>
      </c>
      <c r="Q19" s="20"/>
      <c r="R19" s="21">
        <f>SUM(SamskIB:SamskSP!B19)</f>
        <v>28</v>
      </c>
      <c r="S19" s="21">
        <f>SUM(SamskIB:SamskSP!C19)</f>
        <v>2</v>
      </c>
      <c r="T19" s="21">
        <f>SUM(SamskIB:SamskSP!D19)</f>
        <v>11</v>
      </c>
      <c r="U19" s="21">
        <f>SUM(SamskIB:SamskSP!E19)</f>
        <v>4</v>
      </c>
      <c r="V19" s="21">
        <f>SUM(SamskIB:SamskSP!F19)</f>
        <v>9</v>
      </c>
      <c r="W19" s="31">
        <f t="shared" si="4"/>
        <v>0.9230769230769231</v>
      </c>
      <c r="X19" s="25">
        <f t="shared" si="5"/>
        <v>0.07142857142857142</v>
      </c>
      <c r="Y19" s="21">
        <f>SUM(ISNIB:ISNIVSP!B19)</f>
        <v>0</v>
      </c>
      <c r="Z19" s="21">
        <f>SUM(ISNIB:ISNIVSP!C19)</f>
        <v>0</v>
      </c>
      <c r="AA19" s="21">
        <f>SUM(ISNIB:ISNIVSP!D19)</f>
        <v>0</v>
      </c>
      <c r="AB19" s="21">
        <f>SUM(ISNIB:ISNIVSP!E19)</f>
        <v>0</v>
      </c>
      <c r="AC19" s="21">
        <f>SUM(ISNIB:ISNIVSP!F19)</f>
        <v>0</v>
      </c>
      <c r="AD19" s="31">
        <f t="shared" si="6"/>
      </c>
      <c r="AE19" s="25">
        <f t="shared" si="7"/>
      </c>
      <c r="AF19" s="20"/>
      <c r="AG19" s="21">
        <f>SUM(CyberEC:CyberTE!B19)</f>
        <v>0</v>
      </c>
      <c r="AH19" s="21">
        <f>SUM(CyberEC:CyberTE!C19)</f>
        <v>0</v>
      </c>
      <c r="AI19" s="21">
        <f>SUM(CyberEC:CyberTE!D19)</f>
        <v>0</v>
      </c>
      <c r="AJ19" s="21">
        <f>SUM(CyberEC:CyberTE!E19)</f>
        <v>0</v>
      </c>
      <c r="AK19" s="21">
        <f>SUM(CyberEC:CyberTE!F19)</f>
        <v>0</v>
      </c>
      <c r="AL19" s="31">
        <f t="shared" si="8"/>
      </c>
      <c r="AM19" s="25">
        <f t="shared" si="9"/>
      </c>
      <c r="AN19" s="20"/>
      <c r="AO19" s="21">
        <f>SUM(KunskapsskNV:KunskapsskSP!B19)</f>
        <v>0</v>
      </c>
      <c r="AP19" s="21">
        <f>SUM(KunskapsskNV:KunskapsskSP!C19)</f>
        <v>0</v>
      </c>
      <c r="AQ19" s="21">
        <f>SUM(KunskapsskNV:KunskapsskSP!D19)</f>
        <v>0</v>
      </c>
      <c r="AR19" s="21">
        <f>SUM(KunskapsskNV:KunskapsskSP!E19)</f>
        <v>0</v>
      </c>
      <c r="AS19" s="21">
        <f>SUM(KunskapsskNV:KunskapsskSP!F19)</f>
        <v>0</v>
      </c>
      <c r="AT19" s="31">
        <f t="shared" si="10"/>
      </c>
      <c r="AU19" s="25">
        <f t="shared" si="11"/>
      </c>
      <c r="AV19" s="20"/>
      <c r="AW19" s="21">
        <f>SUM(MediaGy!B19)</f>
        <v>0</v>
      </c>
      <c r="AX19" s="21">
        <f>SUM(MediaGy!C19)</f>
        <v>0</v>
      </c>
      <c r="AY19" s="21">
        <f>SUM(MediaGy!D19)</f>
        <v>0</v>
      </c>
      <c r="AZ19" s="21">
        <f>SUM(MediaGy!E19)</f>
        <v>0</v>
      </c>
      <c r="BA19" s="21">
        <f>SUM(MediaGy!F19)</f>
        <v>0</v>
      </c>
      <c r="BB19" s="31">
        <f t="shared" si="12"/>
      </c>
      <c r="BC19" s="25">
        <f t="shared" si="13"/>
      </c>
      <c r="BD19" s="20"/>
      <c r="BE19" s="20"/>
      <c r="BF19" s="20"/>
      <c r="BG19" s="20"/>
      <c r="BH19" s="20"/>
      <c r="BI19" s="20"/>
    </row>
    <row r="20" spans="1:61" s="14" customFormat="1" ht="12.75">
      <c r="A20" s="14" t="s">
        <v>11</v>
      </c>
      <c r="B20" s="21">
        <f>SUM(NGBF:MediaGy!B20)</f>
        <v>122</v>
      </c>
      <c r="C20" s="21">
        <f>SUM(NGBF:MediaGy!C20)</f>
        <v>32</v>
      </c>
      <c r="D20" s="21">
        <f>SUM(NGBF:MediaGy!D20)</f>
        <v>41</v>
      </c>
      <c r="E20" s="21">
        <f>SUM(NGBF:MediaGy!E20)</f>
        <v>25</v>
      </c>
      <c r="F20" s="21">
        <f>SUM(NGBF:MediaGy!F20)</f>
        <v>11</v>
      </c>
      <c r="G20" s="31">
        <f t="shared" si="0"/>
        <v>0.7064220183486238</v>
      </c>
      <c r="H20" s="25">
        <f t="shared" si="1"/>
        <v>0.10655737704918032</v>
      </c>
      <c r="I20" s="20"/>
      <c r="J20" s="21">
        <f>SUM(NGBF:NGTE!B20)</f>
        <v>101</v>
      </c>
      <c r="K20" s="21">
        <f>SUM(NGBF:NGTE!C20)</f>
        <v>32</v>
      </c>
      <c r="L20" s="21">
        <f>SUM(NGBF:NGTE!D20)</f>
        <v>39</v>
      </c>
      <c r="M20" s="21">
        <f>SUM(NGBF:NGTE!E20)</f>
        <v>14</v>
      </c>
      <c r="N20" s="21">
        <f>SUM(NGBF:NGTE!F20)</f>
        <v>10</v>
      </c>
      <c r="O20" s="31">
        <f t="shared" si="2"/>
        <v>0.6631578947368421</v>
      </c>
      <c r="P20" s="25">
        <f t="shared" si="3"/>
        <v>0.0594059405940594</v>
      </c>
      <c r="Q20" s="20"/>
      <c r="R20" s="21">
        <f>SUM(SamskIB:SamskSP!B20)</f>
        <v>21</v>
      </c>
      <c r="S20" s="21">
        <f>SUM(SamskIB:SamskSP!C20)</f>
        <v>0</v>
      </c>
      <c r="T20" s="21">
        <f>SUM(SamskIB:SamskSP!D20)</f>
        <v>2</v>
      </c>
      <c r="U20" s="21">
        <f>SUM(SamskIB:SamskSP!E20)</f>
        <v>11</v>
      </c>
      <c r="V20" s="21">
        <f>SUM(SamskIB:SamskSP!F20)</f>
        <v>1</v>
      </c>
      <c r="W20" s="31">
        <f t="shared" si="4"/>
        <v>1</v>
      </c>
      <c r="X20" s="25">
        <f t="shared" si="5"/>
        <v>0.3333333333333333</v>
      </c>
      <c r="Y20" s="21">
        <f>SUM(ISNIB:ISNIVSP!B20)</f>
        <v>0</v>
      </c>
      <c r="Z20" s="21">
        <f>SUM(ISNIB:ISNIVSP!C20)</f>
        <v>0</v>
      </c>
      <c r="AA20" s="21">
        <f>SUM(ISNIB:ISNIVSP!D20)</f>
        <v>0</v>
      </c>
      <c r="AB20" s="21">
        <f>SUM(ISNIB:ISNIVSP!E20)</f>
        <v>0</v>
      </c>
      <c r="AC20" s="21">
        <f>SUM(ISNIB:ISNIVSP!F20)</f>
        <v>0</v>
      </c>
      <c r="AD20" s="31">
        <f t="shared" si="6"/>
      </c>
      <c r="AE20" s="25">
        <f t="shared" si="7"/>
      </c>
      <c r="AF20" s="20"/>
      <c r="AG20" s="21">
        <f>SUM(CyberEC:CyberTE!B20)</f>
        <v>0</v>
      </c>
      <c r="AH20" s="21">
        <f>SUM(CyberEC:CyberTE!C20)</f>
        <v>0</v>
      </c>
      <c r="AI20" s="21">
        <f>SUM(CyberEC:CyberTE!D20)</f>
        <v>0</v>
      </c>
      <c r="AJ20" s="21">
        <f>SUM(CyberEC:CyberTE!E20)</f>
        <v>0</v>
      </c>
      <c r="AK20" s="21">
        <f>SUM(CyberEC:CyberTE!F20)</f>
        <v>0</v>
      </c>
      <c r="AL20" s="31">
        <f t="shared" si="8"/>
      </c>
      <c r="AM20" s="25">
        <f t="shared" si="9"/>
      </c>
      <c r="AN20" s="20"/>
      <c r="AO20" s="21">
        <f>SUM(KunskapsskNV:KunskapsskSP!B20)</f>
        <v>0</v>
      </c>
      <c r="AP20" s="21">
        <f>SUM(KunskapsskNV:KunskapsskSP!C20)</f>
        <v>0</v>
      </c>
      <c r="AQ20" s="21">
        <f>SUM(KunskapsskNV:KunskapsskSP!D20)</f>
        <v>0</v>
      </c>
      <c r="AR20" s="21">
        <f>SUM(KunskapsskNV:KunskapsskSP!E20)</f>
        <v>0</v>
      </c>
      <c r="AS20" s="21">
        <f>SUM(KunskapsskNV:KunskapsskSP!F20)</f>
        <v>0</v>
      </c>
      <c r="AT20" s="31">
        <f t="shared" si="10"/>
      </c>
      <c r="AU20" s="25">
        <f t="shared" si="11"/>
      </c>
      <c r="AV20" s="20"/>
      <c r="AW20" s="21">
        <f>SUM(MediaGy!B20)</f>
        <v>0</v>
      </c>
      <c r="AX20" s="21">
        <f>SUM(MediaGy!C20)</f>
        <v>0</v>
      </c>
      <c r="AY20" s="21">
        <f>SUM(MediaGy!D20)</f>
        <v>0</v>
      </c>
      <c r="AZ20" s="21">
        <f>SUM(MediaGy!E20)</f>
        <v>0</v>
      </c>
      <c r="BA20" s="21">
        <f>SUM(MediaGy!F20)</f>
        <v>0</v>
      </c>
      <c r="BB20" s="31">
        <f t="shared" si="12"/>
      </c>
      <c r="BC20" s="25">
        <f t="shared" si="13"/>
      </c>
      <c r="BD20" s="20"/>
      <c r="BE20" s="20"/>
      <c r="BF20" s="20"/>
      <c r="BG20" s="20"/>
      <c r="BH20" s="20"/>
      <c r="BI20" s="20"/>
    </row>
    <row r="21" spans="1:61" s="14" customFormat="1" ht="12.75">
      <c r="A21" s="14" t="s">
        <v>1</v>
      </c>
      <c r="B21" s="21">
        <f>SUM(NGBF:MediaGy!B21)</f>
        <v>890</v>
      </c>
      <c r="C21" s="21">
        <f>SUM(NGBF:MediaGy!C21)</f>
        <v>90</v>
      </c>
      <c r="D21" s="21">
        <f>SUM(NGBF:MediaGy!D21)</f>
        <v>389</v>
      </c>
      <c r="E21" s="21">
        <f>SUM(NGBF:MediaGy!E21)</f>
        <v>221</v>
      </c>
      <c r="F21" s="21">
        <f>SUM(NGBF:MediaGy!F21)</f>
        <v>99</v>
      </c>
      <c r="G21" s="31">
        <f t="shared" si="0"/>
        <v>0.8873591989987485</v>
      </c>
      <c r="H21" s="25">
        <f t="shared" si="1"/>
        <v>0.10224719101123596</v>
      </c>
      <c r="I21" s="20"/>
      <c r="J21" s="21">
        <f>SUM(NGBF:NGTE!B21)</f>
        <v>597</v>
      </c>
      <c r="K21" s="21">
        <f>SUM(NGBF:NGTE!C21)</f>
        <v>56</v>
      </c>
      <c r="L21" s="21">
        <f>SUM(NGBF:NGTE!D21)</f>
        <v>286</v>
      </c>
      <c r="M21" s="21">
        <f>SUM(NGBF:NGTE!E21)</f>
        <v>160</v>
      </c>
      <c r="N21" s="21">
        <f>SUM(NGBF:NGTE!F21)</f>
        <v>60</v>
      </c>
      <c r="O21" s="31">
        <f t="shared" si="2"/>
        <v>0.900355871886121</v>
      </c>
      <c r="P21" s="25">
        <f t="shared" si="3"/>
        <v>0.05862646566164154</v>
      </c>
      <c r="Q21" s="20"/>
      <c r="R21" s="21">
        <f>SUM(SamskIB:SamskSP!B21)</f>
        <v>120</v>
      </c>
      <c r="S21" s="21">
        <f>SUM(SamskIB:SamskSP!C21)</f>
        <v>14</v>
      </c>
      <c r="T21" s="21">
        <f>SUM(SamskIB:SamskSP!D21)</f>
        <v>35</v>
      </c>
      <c r="U21" s="21">
        <f>SUM(SamskIB:SamskSP!E21)</f>
        <v>38</v>
      </c>
      <c r="V21" s="21">
        <f>SUM(SamskIB:SamskSP!F21)</f>
        <v>26</v>
      </c>
      <c r="W21" s="31">
        <f t="shared" si="4"/>
        <v>0.8761061946902655</v>
      </c>
      <c r="X21" s="25">
        <f t="shared" si="5"/>
        <v>0.058333333333333334</v>
      </c>
      <c r="Y21" s="21">
        <f>SUM(ISNIB:ISNIVSP!B21)</f>
        <v>20</v>
      </c>
      <c r="Z21" s="21">
        <f>SUM(ISNIB:ISNIVSP!C21)</f>
        <v>5</v>
      </c>
      <c r="AA21" s="21">
        <f>SUM(ISNIB:ISNIVSP!D21)</f>
        <v>11</v>
      </c>
      <c r="AB21" s="21">
        <f>SUM(ISNIB:ISNIVSP!E21)</f>
        <v>3</v>
      </c>
      <c r="AC21" s="21">
        <f>SUM(ISNIB:ISNIVSP!F21)</f>
        <v>1</v>
      </c>
      <c r="AD21" s="31">
        <f t="shared" si="6"/>
        <v>0.75</v>
      </c>
      <c r="AE21" s="25">
        <f t="shared" si="7"/>
        <v>0</v>
      </c>
      <c r="AF21" s="20"/>
      <c r="AG21" s="21">
        <f>SUM(CyberEC:CyberTE!B21)</f>
        <v>0</v>
      </c>
      <c r="AH21" s="21">
        <f>SUM(CyberEC:CyberTE!C21)</f>
        <v>0</v>
      </c>
      <c r="AI21" s="21">
        <f>SUM(CyberEC:CyberTE!D21)</f>
        <v>0</v>
      </c>
      <c r="AJ21" s="21">
        <f>SUM(CyberEC:CyberTE!E21)</f>
        <v>0</v>
      </c>
      <c r="AK21" s="21">
        <f>SUM(CyberEC:CyberTE!F21)</f>
        <v>0</v>
      </c>
      <c r="AL21" s="31">
        <f t="shared" si="8"/>
      </c>
      <c r="AM21" s="25">
        <f t="shared" si="9"/>
      </c>
      <c r="AN21" s="20"/>
      <c r="AO21" s="21">
        <f>SUM(KunskapsskNV:KunskapsskSP!B21)</f>
        <v>0</v>
      </c>
      <c r="AP21" s="21">
        <f>SUM(KunskapsskNV:KunskapsskSP!C21)</f>
        <v>0</v>
      </c>
      <c r="AQ21" s="21">
        <f>SUM(KunskapsskNV:KunskapsskSP!D21)</f>
        <v>0</v>
      </c>
      <c r="AR21" s="21">
        <f>SUM(KunskapsskNV:KunskapsskSP!E21)</f>
        <v>0</v>
      </c>
      <c r="AS21" s="21">
        <f>SUM(KunskapsskNV:KunskapsskSP!F21)</f>
        <v>0</v>
      </c>
      <c r="AT21" s="31">
        <f t="shared" si="10"/>
      </c>
      <c r="AU21" s="25">
        <f t="shared" si="11"/>
      </c>
      <c r="AV21" s="20"/>
      <c r="AW21" s="21">
        <f>SUM(MediaGy!B21)</f>
        <v>153</v>
      </c>
      <c r="AX21" s="21">
        <f>SUM(MediaGy!C21)</f>
        <v>15</v>
      </c>
      <c r="AY21" s="21">
        <f>SUM(MediaGy!D21)</f>
        <v>57</v>
      </c>
      <c r="AZ21" s="21">
        <f>SUM(MediaGy!E21)</f>
        <v>20</v>
      </c>
      <c r="BA21" s="21">
        <f>SUM(MediaGy!F21)</f>
        <v>12</v>
      </c>
      <c r="BB21" s="31">
        <f t="shared" si="12"/>
        <v>0.8557692307692307</v>
      </c>
      <c r="BC21" s="25">
        <f t="shared" si="13"/>
        <v>0.3202614379084967</v>
      </c>
      <c r="BD21" s="20"/>
      <c r="BE21" s="20"/>
      <c r="BF21" s="20"/>
      <c r="BG21" s="20"/>
      <c r="BH21" s="20"/>
      <c r="BI21" s="20"/>
    </row>
    <row r="22" spans="1:61" s="14" customFormat="1" ht="12.75">
      <c r="A22" s="14" t="s">
        <v>7</v>
      </c>
      <c r="B22" s="21">
        <f>SUM(NGBF:MediaGy!B22)</f>
        <v>540</v>
      </c>
      <c r="C22" s="21">
        <f>SUM(NGBF:MediaGy!C22)</f>
        <v>117</v>
      </c>
      <c r="D22" s="21">
        <f>SUM(NGBF:MediaGy!D22)</f>
        <v>184</v>
      </c>
      <c r="E22" s="21">
        <f>SUM(NGBF:MediaGy!E22)</f>
        <v>97</v>
      </c>
      <c r="F22" s="21">
        <f>SUM(NGBF:MediaGy!F22)</f>
        <v>65</v>
      </c>
      <c r="G22" s="31">
        <f t="shared" si="0"/>
        <v>0.7473002159827213</v>
      </c>
      <c r="H22" s="25">
        <f t="shared" si="1"/>
        <v>0.1425925925925926</v>
      </c>
      <c r="I22" s="20"/>
      <c r="J22" s="21">
        <f>SUM(NGBF:NGTE!B22)</f>
        <v>357</v>
      </c>
      <c r="K22" s="21">
        <f>SUM(NGBF:NGTE!C22)</f>
        <v>85</v>
      </c>
      <c r="L22" s="21">
        <f>SUM(NGBF:NGTE!D22)</f>
        <v>124</v>
      </c>
      <c r="M22" s="21">
        <f>SUM(NGBF:NGTE!E22)</f>
        <v>69</v>
      </c>
      <c r="N22" s="21">
        <f>SUM(NGBF:NGTE!F22)</f>
        <v>36</v>
      </c>
      <c r="O22" s="31">
        <f t="shared" si="2"/>
        <v>0.7292993630573248</v>
      </c>
      <c r="P22" s="25">
        <f t="shared" si="3"/>
        <v>0.12044817927170869</v>
      </c>
      <c r="Q22" s="20"/>
      <c r="R22" s="21">
        <f>SUM(SamskIB:SamskSP!B22)</f>
        <v>92</v>
      </c>
      <c r="S22" s="21">
        <f>SUM(SamskIB:SamskSP!C22)</f>
        <v>19</v>
      </c>
      <c r="T22" s="21">
        <f>SUM(SamskIB:SamskSP!D22)</f>
        <v>30</v>
      </c>
      <c r="U22" s="21">
        <f>SUM(SamskIB:SamskSP!E22)</f>
        <v>12</v>
      </c>
      <c r="V22" s="21">
        <f>SUM(SamskIB:SamskSP!F22)</f>
        <v>21</v>
      </c>
      <c r="W22" s="31">
        <f t="shared" si="4"/>
        <v>0.7682926829268293</v>
      </c>
      <c r="X22" s="25">
        <f t="shared" si="5"/>
        <v>0.10869565217391304</v>
      </c>
      <c r="Y22" s="21">
        <f>SUM(ISNIB:ISNIVSP!B22)</f>
        <v>19</v>
      </c>
      <c r="Z22" s="21">
        <f>SUM(ISNIB:ISNIVSP!C22)</f>
        <v>7</v>
      </c>
      <c r="AA22" s="21">
        <f>SUM(ISNIB:ISNIVSP!D22)</f>
        <v>6</v>
      </c>
      <c r="AB22" s="21">
        <f>SUM(ISNIB:ISNIVSP!E22)</f>
        <v>5</v>
      </c>
      <c r="AC22" s="21">
        <f>SUM(ISNIB:ISNIVSP!F22)</f>
        <v>1</v>
      </c>
      <c r="AD22" s="31">
        <f t="shared" si="6"/>
        <v>0.631578947368421</v>
      </c>
      <c r="AE22" s="25">
        <f t="shared" si="7"/>
        <v>0</v>
      </c>
      <c r="AF22" s="20"/>
      <c r="AG22" s="21">
        <f>SUM(CyberEC:CyberTE!B22)</f>
        <v>0</v>
      </c>
      <c r="AH22" s="21">
        <f>SUM(CyberEC:CyberTE!C22)</f>
        <v>0</v>
      </c>
      <c r="AI22" s="21">
        <f>SUM(CyberEC:CyberTE!D22)</f>
        <v>0</v>
      </c>
      <c r="AJ22" s="21">
        <f>SUM(CyberEC:CyberTE!E22)</f>
        <v>0</v>
      </c>
      <c r="AK22" s="21">
        <f>SUM(CyberEC:CyberTE!F22)</f>
        <v>0</v>
      </c>
      <c r="AL22" s="31">
        <f t="shared" si="8"/>
      </c>
      <c r="AM22" s="25">
        <f t="shared" si="9"/>
      </c>
      <c r="AN22" s="20"/>
      <c r="AO22" s="21">
        <f>SUM(KunskapsskNV:KunskapsskSP!B22)</f>
        <v>0</v>
      </c>
      <c r="AP22" s="21">
        <f>SUM(KunskapsskNV:KunskapsskSP!C22)</f>
        <v>0</v>
      </c>
      <c r="AQ22" s="21">
        <f>SUM(KunskapsskNV:KunskapsskSP!D22)</f>
        <v>0</v>
      </c>
      <c r="AR22" s="21">
        <f>SUM(KunskapsskNV:KunskapsskSP!E22)</f>
        <v>0</v>
      </c>
      <c r="AS22" s="21">
        <f>SUM(KunskapsskNV:KunskapsskSP!F22)</f>
        <v>0</v>
      </c>
      <c r="AT22" s="31">
        <f t="shared" si="10"/>
      </c>
      <c r="AU22" s="25">
        <f t="shared" si="11"/>
      </c>
      <c r="AV22" s="20"/>
      <c r="AW22" s="21">
        <f>SUM(MediaGy!B22)</f>
        <v>72</v>
      </c>
      <c r="AX22" s="21">
        <f>SUM(MediaGy!C22)</f>
        <v>6</v>
      </c>
      <c r="AY22" s="21">
        <f>SUM(MediaGy!D22)</f>
        <v>24</v>
      </c>
      <c r="AZ22" s="21">
        <f>SUM(MediaGy!E22)</f>
        <v>11</v>
      </c>
      <c r="BA22" s="21">
        <f>SUM(MediaGy!F22)</f>
        <v>7</v>
      </c>
      <c r="BB22" s="31">
        <f t="shared" si="12"/>
        <v>0.875</v>
      </c>
      <c r="BC22" s="25">
        <f t="shared" si="13"/>
        <v>0.3333333333333333</v>
      </c>
      <c r="BD22" s="20"/>
      <c r="BE22" s="20"/>
      <c r="BF22" s="20"/>
      <c r="BG22" s="20"/>
      <c r="BH22" s="20"/>
      <c r="BI22" s="20"/>
    </row>
    <row r="23" spans="1:61" s="14" customFormat="1" ht="12.75">
      <c r="A23" s="14" t="s">
        <v>6</v>
      </c>
      <c r="B23" s="21">
        <f>SUM(NGBF:MediaGy!B23)</f>
        <v>246</v>
      </c>
      <c r="C23" s="21">
        <f>SUM(NGBF:MediaGy!C23)</f>
        <v>24</v>
      </c>
      <c r="D23" s="21">
        <f>SUM(NGBF:MediaGy!D23)</f>
        <v>82</v>
      </c>
      <c r="E23" s="21">
        <f>SUM(NGBF:MediaGy!E23)</f>
        <v>82</v>
      </c>
      <c r="F23" s="21">
        <f>SUM(NGBF:MediaGy!F23)</f>
        <v>40</v>
      </c>
      <c r="G23" s="31">
        <f t="shared" si="0"/>
        <v>0.8947368421052632</v>
      </c>
      <c r="H23" s="25">
        <f t="shared" si="1"/>
        <v>0.07317073170731707</v>
      </c>
      <c r="I23" s="20"/>
      <c r="J23" s="21">
        <f>SUM(NGBF:NGTE!B23)</f>
        <v>177</v>
      </c>
      <c r="K23" s="21">
        <f>SUM(NGBF:NGTE!C23)</f>
        <v>20</v>
      </c>
      <c r="L23" s="21">
        <f>SUM(NGBF:NGTE!D23)</f>
        <v>55</v>
      </c>
      <c r="M23" s="21">
        <f>SUM(NGBF:NGTE!E23)</f>
        <v>66</v>
      </c>
      <c r="N23" s="21">
        <f>SUM(NGBF:NGTE!F23)</f>
        <v>25</v>
      </c>
      <c r="O23" s="31">
        <f t="shared" si="2"/>
        <v>0.8795180722891566</v>
      </c>
      <c r="P23" s="25">
        <f t="shared" si="3"/>
        <v>0.062146892655367235</v>
      </c>
      <c r="Q23" s="20"/>
      <c r="R23" s="21">
        <f>SUM(SamskIB:SamskSP!B23)</f>
        <v>57</v>
      </c>
      <c r="S23" s="21">
        <f>SUM(SamskIB:SamskSP!C23)</f>
        <v>4</v>
      </c>
      <c r="T23" s="21">
        <f>SUM(SamskIB:SamskSP!D23)</f>
        <v>19</v>
      </c>
      <c r="U23" s="21">
        <f>SUM(SamskIB:SamskSP!E23)</f>
        <v>13</v>
      </c>
      <c r="V23" s="21">
        <f>SUM(SamskIB:SamskSP!F23)</f>
        <v>14</v>
      </c>
      <c r="W23" s="31">
        <f t="shared" si="4"/>
        <v>0.92</v>
      </c>
      <c r="X23" s="25">
        <f t="shared" si="5"/>
        <v>0.12280701754385964</v>
      </c>
      <c r="Y23" s="21">
        <f>SUM(ISNIB:ISNIVSP!B23)</f>
        <v>12</v>
      </c>
      <c r="Z23" s="21">
        <f>SUM(ISNIB:ISNIVSP!C23)</f>
        <v>0</v>
      </c>
      <c r="AA23" s="21">
        <f>SUM(ISNIB:ISNIVSP!D23)</f>
        <v>8</v>
      </c>
      <c r="AB23" s="21">
        <f>SUM(ISNIB:ISNIVSP!E23)</f>
        <v>3</v>
      </c>
      <c r="AC23" s="21">
        <f>SUM(ISNIB:ISNIVSP!F23)</f>
        <v>1</v>
      </c>
      <c r="AD23" s="31">
        <f t="shared" si="6"/>
        <v>1</v>
      </c>
      <c r="AE23" s="25">
        <f t="shared" si="7"/>
        <v>0</v>
      </c>
      <c r="AF23" s="20"/>
      <c r="AG23" s="21">
        <f>SUM(CyberEC:CyberTE!B23)</f>
        <v>0</v>
      </c>
      <c r="AH23" s="21">
        <f>SUM(CyberEC:CyberTE!C23)</f>
        <v>0</v>
      </c>
      <c r="AI23" s="21">
        <f>SUM(CyberEC:CyberTE!D23)</f>
        <v>0</v>
      </c>
      <c r="AJ23" s="21">
        <f>SUM(CyberEC:CyberTE!E23)</f>
        <v>0</v>
      </c>
      <c r="AK23" s="21">
        <f>SUM(CyberEC:CyberTE!F23)</f>
        <v>0</v>
      </c>
      <c r="AL23" s="31">
        <f t="shared" si="8"/>
      </c>
      <c r="AM23" s="25">
        <f t="shared" si="9"/>
      </c>
      <c r="AN23" s="20"/>
      <c r="AO23" s="21">
        <f>SUM(KunskapsskNV:KunskapsskSP!B23)</f>
        <v>0</v>
      </c>
      <c r="AP23" s="21">
        <f>SUM(KunskapsskNV:KunskapsskSP!C23)</f>
        <v>0</v>
      </c>
      <c r="AQ23" s="21">
        <f>SUM(KunskapsskNV:KunskapsskSP!D23)</f>
        <v>0</v>
      </c>
      <c r="AR23" s="21">
        <f>SUM(KunskapsskNV:KunskapsskSP!E23)</f>
        <v>0</v>
      </c>
      <c r="AS23" s="21">
        <f>SUM(KunskapsskNV:KunskapsskSP!F23)</f>
        <v>0</v>
      </c>
      <c r="AT23" s="31">
        <f t="shared" si="10"/>
      </c>
      <c r="AU23" s="25">
        <f t="shared" si="11"/>
      </c>
      <c r="AV23" s="20"/>
      <c r="AW23" s="21">
        <f>SUM(MediaGy!B23)</f>
        <v>0</v>
      </c>
      <c r="AX23" s="21">
        <f>SUM(MediaGy!C23)</f>
        <v>0</v>
      </c>
      <c r="AY23" s="21">
        <f>SUM(MediaGy!D23)</f>
        <v>0</v>
      </c>
      <c r="AZ23" s="21">
        <f>SUM(MediaGy!E23)</f>
        <v>0</v>
      </c>
      <c r="BA23" s="21">
        <f>SUM(MediaGy!F23)</f>
        <v>0</v>
      </c>
      <c r="BB23" s="31">
        <f t="shared" si="12"/>
      </c>
      <c r="BC23" s="25">
        <f t="shared" si="13"/>
      </c>
      <c r="BD23" s="20"/>
      <c r="BE23" s="20"/>
      <c r="BF23" s="20"/>
      <c r="BG23" s="20"/>
      <c r="BH23" s="20"/>
      <c r="BI23" s="20"/>
    </row>
    <row r="24" spans="1:61" s="14" customFormat="1" ht="12.75">
      <c r="A24" s="14" t="s">
        <v>8</v>
      </c>
      <c r="B24" s="21">
        <f>SUM(NGBF:MediaGy!B24)</f>
        <v>134</v>
      </c>
      <c r="C24" s="21">
        <f>SUM(NGBF:MediaGy!C24)</f>
        <v>14</v>
      </c>
      <c r="D24" s="21">
        <f>SUM(NGBF:MediaGy!D24)</f>
        <v>61</v>
      </c>
      <c r="E24" s="21">
        <f>SUM(NGBF:MediaGy!E24)</f>
        <v>43</v>
      </c>
      <c r="F24" s="21">
        <f>SUM(NGBF:MediaGy!F24)</f>
        <v>13</v>
      </c>
      <c r="G24" s="31">
        <f t="shared" si="0"/>
        <v>0.8931297709923665</v>
      </c>
      <c r="H24" s="25">
        <f t="shared" si="1"/>
        <v>0.022388059701492536</v>
      </c>
      <c r="I24" s="20"/>
      <c r="J24" s="21">
        <f>SUM(NGBF:NGTE!B24)</f>
        <v>94</v>
      </c>
      <c r="K24" s="21">
        <f>SUM(NGBF:NGTE!C24)</f>
        <v>10</v>
      </c>
      <c r="L24" s="21">
        <f>SUM(NGBF:NGTE!D24)</f>
        <v>48</v>
      </c>
      <c r="M24" s="21">
        <f>SUM(NGBF:NGTE!E24)</f>
        <v>28</v>
      </c>
      <c r="N24" s="21">
        <f>SUM(NGBF:NGTE!F24)</f>
        <v>7</v>
      </c>
      <c r="O24" s="31">
        <f t="shared" si="2"/>
        <v>0.8924731182795699</v>
      </c>
      <c r="P24" s="25">
        <f t="shared" si="3"/>
        <v>0.010638297872340425</v>
      </c>
      <c r="Q24" s="20"/>
      <c r="R24" s="21">
        <f>SUM(SamskIB:SamskSP!B24)</f>
        <v>40</v>
      </c>
      <c r="S24" s="21">
        <f>SUM(SamskIB:SamskSP!C24)</f>
        <v>4</v>
      </c>
      <c r="T24" s="21">
        <f>SUM(SamskIB:SamskSP!D24)</f>
        <v>13</v>
      </c>
      <c r="U24" s="21">
        <f>SUM(SamskIB:SamskSP!E24)</f>
        <v>15</v>
      </c>
      <c r="V24" s="21">
        <f>SUM(SamskIB:SamskSP!F24)</f>
        <v>6</v>
      </c>
      <c r="W24" s="31">
        <f t="shared" si="4"/>
        <v>0.8947368421052632</v>
      </c>
      <c r="X24" s="25">
        <f t="shared" si="5"/>
        <v>0.05</v>
      </c>
      <c r="Y24" s="21">
        <f>SUM(ISNIB:ISNIVSP!B24)</f>
        <v>0</v>
      </c>
      <c r="Z24" s="21">
        <f>SUM(ISNIB:ISNIVSP!C24)</f>
        <v>0</v>
      </c>
      <c r="AA24" s="21">
        <f>SUM(ISNIB:ISNIVSP!D24)</f>
        <v>0</v>
      </c>
      <c r="AB24" s="21">
        <f>SUM(ISNIB:ISNIVSP!E24)</f>
        <v>0</v>
      </c>
      <c r="AC24" s="21">
        <f>SUM(ISNIB:ISNIVSP!F24)</f>
        <v>0</v>
      </c>
      <c r="AD24" s="31">
        <f t="shared" si="6"/>
      </c>
      <c r="AE24" s="25">
        <f t="shared" si="7"/>
      </c>
      <c r="AF24" s="20"/>
      <c r="AG24" s="21">
        <f>SUM(CyberEC:CyberTE!B24)</f>
        <v>0</v>
      </c>
      <c r="AH24" s="21">
        <f>SUM(CyberEC:CyberTE!C24)</f>
        <v>0</v>
      </c>
      <c r="AI24" s="21">
        <f>SUM(CyberEC:CyberTE!D24)</f>
        <v>0</v>
      </c>
      <c r="AJ24" s="21">
        <f>SUM(CyberEC:CyberTE!E24)</f>
        <v>0</v>
      </c>
      <c r="AK24" s="21">
        <f>SUM(CyberEC:CyberTE!F24)</f>
        <v>0</v>
      </c>
      <c r="AL24" s="31">
        <f t="shared" si="8"/>
      </c>
      <c r="AM24" s="25">
        <f t="shared" si="9"/>
      </c>
      <c r="AN24" s="20"/>
      <c r="AO24" s="21">
        <f>SUM(KunskapsskNV:KunskapsskSP!B24)</f>
        <v>0</v>
      </c>
      <c r="AP24" s="21">
        <f>SUM(KunskapsskNV:KunskapsskSP!C24)</f>
        <v>0</v>
      </c>
      <c r="AQ24" s="21">
        <f>SUM(KunskapsskNV:KunskapsskSP!D24)</f>
        <v>0</v>
      </c>
      <c r="AR24" s="21">
        <f>SUM(KunskapsskNV:KunskapsskSP!E24)</f>
        <v>0</v>
      </c>
      <c r="AS24" s="21">
        <f>SUM(KunskapsskNV:KunskapsskSP!F24)</f>
        <v>0</v>
      </c>
      <c r="AT24" s="31">
        <f t="shared" si="10"/>
      </c>
      <c r="AU24" s="25">
        <f t="shared" si="11"/>
      </c>
      <c r="AV24" s="20"/>
      <c r="AW24" s="21">
        <f>SUM(MediaGy!B24)</f>
        <v>0</v>
      </c>
      <c r="AX24" s="21">
        <f>SUM(MediaGy!C24)</f>
        <v>0</v>
      </c>
      <c r="AY24" s="21">
        <f>SUM(MediaGy!D24)</f>
        <v>0</v>
      </c>
      <c r="AZ24" s="21">
        <f>SUM(MediaGy!E24)</f>
        <v>0</v>
      </c>
      <c r="BA24" s="21">
        <f>SUM(MediaGy!F24)</f>
        <v>0</v>
      </c>
      <c r="BB24" s="31">
        <f t="shared" si="12"/>
      </c>
      <c r="BC24" s="25">
        <f t="shared" si="13"/>
      </c>
      <c r="BD24" s="20"/>
      <c r="BE24" s="20"/>
      <c r="BF24" s="20"/>
      <c r="BG24" s="20"/>
      <c r="BH24" s="20"/>
      <c r="BI24" s="20"/>
    </row>
    <row r="25" spans="1:61" s="14" customFormat="1" ht="12.75">
      <c r="A25" s="14" t="s">
        <v>9</v>
      </c>
      <c r="B25" s="21">
        <f>SUM(NGBF:MediaGy!B25)</f>
        <v>95</v>
      </c>
      <c r="C25" s="21">
        <f>SUM(NGBF:MediaGy!C25)</f>
        <v>18</v>
      </c>
      <c r="D25" s="21">
        <f>SUM(NGBF:MediaGy!D25)</f>
        <v>42</v>
      </c>
      <c r="E25" s="21">
        <f>SUM(NGBF:MediaGy!E25)</f>
        <v>29</v>
      </c>
      <c r="F25" s="21">
        <f>SUM(NGBF:MediaGy!F25)</f>
        <v>3</v>
      </c>
      <c r="G25" s="31">
        <f t="shared" si="0"/>
        <v>0.8043478260869565</v>
      </c>
      <c r="H25" s="25">
        <f t="shared" si="1"/>
        <v>0.031578947368421054</v>
      </c>
      <c r="I25" s="20"/>
      <c r="J25" s="21">
        <f>SUM(NGBF:NGTE!B25)</f>
        <v>65</v>
      </c>
      <c r="K25" s="21">
        <f>SUM(NGBF:NGTE!C25)</f>
        <v>14</v>
      </c>
      <c r="L25" s="21">
        <f>SUM(NGBF:NGTE!D25)</f>
        <v>29</v>
      </c>
      <c r="M25" s="21">
        <f>SUM(NGBF:NGTE!E25)</f>
        <v>20</v>
      </c>
      <c r="N25" s="21">
        <f>SUM(NGBF:NGTE!F25)</f>
        <v>0</v>
      </c>
      <c r="O25" s="31">
        <f t="shared" si="2"/>
        <v>0.7777777777777778</v>
      </c>
      <c r="P25" s="25">
        <f t="shared" si="3"/>
        <v>0.03076923076923077</v>
      </c>
      <c r="Q25" s="20"/>
      <c r="R25" s="21">
        <f>SUM(SamskIB:SamskSP!B25)</f>
        <v>30</v>
      </c>
      <c r="S25" s="21">
        <f>SUM(SamskIB:SamskSP!C25)</f>
        <v>4</v>
      </c>
      <c r="T25" s="21">
        <f>SUM(SamskIB:SamskSP!D25)</f>
        <v>13</v>
      </c>
      <c r="U25" s="21">
        <f>SUM(SamskIB:SamskSP!E25)</f>
        <v>9</v>
      </c>
      <c r="V25" s="21">
        <f>SUM(SamskIB:SamskSP!F25)</f>
        <v>3</v>
      </c>
      <c r="W25" s="31">
        <f t="shared" si="4"/>
        <v>0.8620689655172413</v>
      </c>
      <c r="X25" s="25">
        <f t="shared" si="5"/>
        <v>0.03333333333333333</v>
      </c>
      <c r="Y25" s="21">
        <f>SUM(ISNIB:ISNIVSP!B25)</f>
        <v>0</v>
      </c>
      <c r="Z25" s="21">
        <f>SUM(ISNIB:ISNIVSP!C25)</f>
        <v>0</v>
      </c>
      <c r="AA25" s="21">
        <f>SUM(ISNIB:ISNIVSP!D25)</f>
        <v>0</v>
      </c>
      <c r="AB25" s="21">
        <f>SUM(ISNIB:ISNIVSP!E25)</f>
        <v>0</v>
      </c>
      <c r="AC25" s="21">
        <f>SUM(ISNIB:ISNIVSP!F25)</f>
        <v>0</v>
      </c>
      <c r="AD25" s="31">
        <f t="shared" si="6"/>
      </c>
      <c r="AE25" s="25">
        <f t="shared" si="7"/>
      </c>
      <c r="AF25" s="20"/>
      <c r="AG25" s="21">
        <f>SUM(CyberEC:CyberTE!B25)</f>
        <v>0</v>
      </c>
      <c r="AH25" s="21">
        <f>SUM(CyberEC:CyberTE!C25)</f>
        <v>0</v>
      </c>
      <c r="AI25" s="21">
        <f>SUM(CyberEC:CyberTE!D25)</f>
        <v>0</v>
      </c>
      <c r="AJ25" s="21">
        <f>SUM(CyberEC:CyberTE!E25)</f>
        <v>0</v>
      </c>
      <c r="AK25" s="21">
        <f>SUM(CyberEC:CyberTE!F25)</f>
        <v>0</v>
      </c>
      <c r="AL25" s="31">
        <f t="shared" si="8"/>
      </c>
      <c r="AM25" s="25">
        <f t="shared" si="9"/>
      </c>
      <c r="AN25" s="20"/>
      <c r="AO25" s="21">
        <f>SUM(KunskapsskNV:KunskapsskSP!B25)</f>
        <v>0</v>
      </c>
      <c r="AP25" s="21">
        <f>SUM(KunskapsskNV:KunskapsskSP!C25)</f>
        <v>0</v>
      </c>
      <c r="AQ25" s="21">
        <f>SUM(KunskapsskNV:KunskapsskSP!D25)</f>
        <v>0</v>
      </c>
      <c r="AR25" s="21">
        <f>SUM(KunskapsskNV:KunskapsskSP!E25)</f>
        <v>0</v>
      </c>
      <c r="AS25" s="21">
        <f>SUM(KunskapsskNV:KunskapsskSP!F25)</f>
        <v>0</v>
      </c>
      <c r="AT25" s="31">
        <f t="shared" si="10"/>
      </c>
      <c r="AU25" s="25">
        <f t="shared" si="11"/>
      </c>
      <c r="AV25" s="20"/>
      <c r="AW25" s="21">
        <f>SUM(MediaGy!B25)</f>
        <v>0</v>
      </c>
      <c r="AX25" s="21">
        <f>SUM(MediaGy!C25)</f>
        <v>0</v>
      </c>
      <c r="AY25" s="21">
        <f>SUM(MediaGy!D25)</f>
        <v>0</v>
      </c>
      <c r="AZ25" s="21">
        <f>SUM(MediaGy!E25)</f>
        <v>0</v>
      </c>
      <c r="BA25" s="21">
        <f>SUM(MediaGy!F25)</f>
        <v>0</v>
      </c>
      <c r="BB25" s="31">
        <f t="shared" si="12"/>
      </c>
      <c r="BC25" s="25">
        <f t="shared" si="13"/>
      </c>
      <c r="BD25" s="20"/>
      <c r="BE25" s="20"/>
      <c r="BF25" s="20"/>
      <c r="BG25" s="20"/>
      <c r="BH25" s="20"/>
      <c r="BI25" s="20"/>
    </row>
    <row r="26" spans="1:61" s="14" customFormat="1" ht="12.75">
      <c r="A26" s="14" t="s">
        <v>24</v>
      </c>
      <c r="B26" s="21">
        <f>SUM(NGBF:MediaGy!B26)</f>
        <v>654</v>
      </c>
      <c r="C26" s="21">
        <f>SUM(NGBF:MediaGy!C26)</f>
        <v>46</v>
      </c>
      <c r="D26" s="21">
        <f>SUM(NGBF:MediaGy!D26)</f>
        <v>251</v>
      </c>
      <c r="E26" s="21">
        <f>SUM(NGBF:MediaGy!E26)</f>
        <v>267</v>
      </c>
      <c r="F26" s="21">
        <f>SUM(NGBF:MediaGy!F26)</f>
        <v>23</v>
      </c>
      <c r="G26" s="31">
        <f t="shared" si="0"/>
        <v>0.9216354344122658</v>
      </c>
      <c r="H26" s="25">
        <f t="shared" si="1"/>
        <v>0.10244648318042814</v>
      </c>
      <c r="I26" s="20"/>
      <c r="J26" s="21">
        <f>SUM(NGBF:NGTE!B26)</f>
        <v>548</v>
      </c>
      <c r="K26" s="21">
        <f>SUM(NGBF:NGTE!C26)</f>
        <v>44</v>
      </c>
      <c r="L26" s="21">
        <f>SUM(NGBF:NGTE!D26)</f>
        <v>239</v>
      </c>
      <c r="M26" s="21">
        <f>SUM(NGBF:NGTE!E26)</f>
        <v>223</v>
      </c>
      <c r="N26" s="21">
        <f>SUM(NGBF:NGTE!F26)</f>
        <v>0</v>
      </c>
      <c r="O26" s="31">
        <f t="shared" si="2"/>
        <v>0.9130434782608695</v>
      </c>
      <c r="P26" s="25">
        <f t="shared" si="3"/>
        <v>0.07664233576642336</v>
      </c>
      <c r="Q26" s="20"/>
      <c r="R26" s="21">
        <f>SUM(SamskIB:SamskSP!B26)</f>
        <v>89</v>
      </c>
      <c r="S26" s="21">
        <f>SUM(SamskIB:SamskSP!C26)</f>
        <v>1</v>
      </c>
      <c r="T26" s="21">
        <f>SUM(SamskIB:SamskSP!D26)</f>
        <v>6</v>
      </c>
      <c r="U26" s="21">
        <f>SUM(SamskIB:SamskSP!E26)</f>
        <v>34</v>
      </c>
      <c r="V26" s="21">
        <f>SUM(SamskIB:SamskSP!F26)</f>
        <v>23</v>
      </c>
      <c r="W26" s="31">
        <f t="shared" si="4"/>
        <v>0.984375</v>
      </c>
      <c r="X26" s="25">
        <f t="shared" si="5"/>
        <v>0.2808988764044944</v>
      </c>
      <c r="Y26" s="21">
        <f>SUM(ISNIB:ISNIVSP!B26)</f>
        <v>17</v>
      </c>
      <c r="Z26" s="21">
        <f>SUM(ISNIB:ISNIVSP!C26)</f>
        <v>1</v>
      </c>
      <c r="AA26" s="21">
        <f>SUM(ISNIB:ISNIVSP!D26)</f>
        <v>6</v>
      </c>
      <c r="AB26" s="21">
        <f>SUM(ISNIB:ISNIVSP!E26)</f>
        <v>10</v>
      </c>
      <c r="AC26" s="21">
        <f>SUM(ISNIB:ISNIVSP!F26)</f>
        <v>0</v>
      </c>
      <c r="AD26" s="31">
        <f t="shared" si="6"/>
        <v>0.9411764705882353</v>
      </c>
      <c r="AE26" s="25">
        <f t="shared" si="7"/>
        <v>0</v>
      </c>
      <c r="AF26" s="20"/>
      <c r="AG26" s="21">
        <f>SUM(CyberEC:CyberTE!B26)</f>
        <v>0</v>
      </c>
      <c r="AH26" s="21">
        <f>SUM(CyberEC:CyberTE!C26)</f>
        <v>0</v>
      </c>
      <c r="AI26" s="21">
        <f>SUM(CyberEC:CyberTE!D26)</f>
        <v>0</v>
      </c>
      <c r="AJ26" s="21">
        <f>SUM(CyberEC:CyberTE!E26)</f>
        <v>0</v>
      </c>
      <c r="AK26" s="21">
        <f>SUM(CyberEC:CyberTE!F26)</f>
        <v>0</v>
      </c>
      <c r="AL26" s="31">
        <f t="shared" si="8"/>
      </c>
      <c r="AM26" s="25">
        <f t="shared" si="9"/>
      </c>
      <c r="AN26" s="20"/>
      <c r="AO26" s="21">
        <f>SUM(KunskapsskNV:KunskapsskSP!B26)</f>
        <v>0</v>
      </c>
      <c r="AP26" s="21">
        <f>SUM(KunskapsskNV:KunskapsskSP!C26)</f>
        <v>0</v>
      </c>
      <c r="AQ26" s="21">
        <f>SUM(KunskapsskNV:KunskapsskSP!D26)</f>
        <v>0</v>
      </c>
      <c r="AR26" s="21">
        <f>SUM(KunskapsskNV:KunskapsskSP!E26)</f>
        <v>0</v>
      </c>
      <c r="AS26" s="21">
        <f>SUM(KunskapsskNV:KunskapsskSP!F26)</f>
        <v>0</v>
      </c>
      <c r="AT26" s="31">
        <f t="shared" si="10"/>
      </c>
      <c r="AU26" s="25">
        <f t="shared" si="11"/>
      </c>
      <c r="AV26" s="20"/>
      <c r="AW26" s="21">
        <f>SUM(MediaGy!B26)</f>
        <v>0</v>
      </c>
      <c r="AX26" s="21">
        <f>SUM(MediaGy!C26)</f>
        <v>0</v>
      </c>
      <c r="AY26" s="21">
        <f>SUM(MediaGy!D26)</f>
        <v>0</v>
      </c>
      <c r="AZ26" s="21">
        <f>SUM(MediaGy!E26)</f>
        <v>0</v>
      </c>
      <c r="BA26" s="21">
        <f>SUM(MediaGy!F26)</f>
        <v>0</v>
      </c>
      <c r="BB26" s="31">
        <f t="shared" si="12"/>
      </c>
      <c r="BC26" s="25">
        <f t="shared" si="13"/>
      </c>
      <c r="BD26" s="20"/>
      <c r="BE26" s="20"/>
      <c r="BF26" s="20"/>
      <c r="BG26" s="20"/>
      <c r="BH26" s="20"/>
      <c r="BI26" s="20"/>
    </row>
    <row r="27" spans="1:61" s="14" customFormat="1" ht="12.75">
      <c r="A27" s="14" t="s">
        <v>25</v>
      </c>
      <c r="B27" s="21">
        <f>SUM(NGBF:MediaGy!B27)</f>
        <v>637</v>
      </c>
      <c r="C27" s="21">
        <f>SUM(NGBF:MediaGy!C27)</f>
        <v>33</v>
      </c>
      <c r="D27" s="21">
        <f>SUM(NGBF:MediaGy!D27)</f>
        <v>255</v>
      </c>
      <c r="E27" s="21">
        <f>SUM(NGBF:MediaGy!E27)</f>
        <v>262</v>
      </c>
      <c r="F27" s="21">
        <f>SUM(NGBF:MediaGy!F27)</f>
        <v>60</v>
      </c>
      <c r="G27" s="31">
        <f t="shared" si="0"/>
        <v>0.9459016393442623</v>
      </c>
      <c r="H27" s="25">
        <f t="shared" si="1"/>
        <v>0.0423861852433281</v>
      </c>
      <c r="I27" s="20"/>
      <c r="J27" s="21">
        <f>SUM(NGBF:NGTE!B27)</f>
        <v>531</v>
      </c>
      <c r="K27" s="21">
        <f>SUM(NGBF:NGTE!C27)</f>
        <v>30</v>
      </c>
      <c r="L27" s="21">
        <f>SUM(NGBF:NGTE!D27)</f>
        <v>226</v>
      </c>
      <c r="M27" s="21">
        <f>SUM(NGBF:NGTE!E27)</f>
        <v>205</v>
      </c>
      <c r="N27" s="21">
        <f>SUM(NGBF:NGTE!F27)</f>
        <v>53</v>
      </c>
      <c r="O27" s="31">
        <f t="shared" si="2"/>
        <v>0.9416342412451362</v>
      </c>
      <c r="P27" s="25">
        <f t="shared" si="3"/>
        <v>0.032015065913371</v>
      </c>
      <c r="Q27" s="20"/>
      <c r="R27" s="21">
        <f>SUM(SamskIB:SamskSP!B27)</f>
        <v>89</v>
      </c>
      <c r="S27" s="21">
        <f>SUM(SamskIB:SamskSP!C27)</f>
        <v>3</v>
      </c>
      <c r="T27" s="21">
        <f>SUM(SamskIB:SamskSP!D27)</f>
        <v>22</v>
      </c>
      <c r="U27" s="21">
        <f>SUM(SamskIB:SamskSP!E27)</f>
        <v>52</v>
      </c>
      <c r="V27" s="21">
        <f>SUM(SamskIB:SamskSP!F27)</f>
        <v>2</v>
      </c>
      <c r="W27" s="31">
        <f t="shared" si="4"/>
        <v>0.9620253164556962</v>
      </c>
      <c r="X27" s="25">
        <f t="shared" si="5"/>
        <v>0.11235955056179775</v>
      </c>
      <c r="Y27" s="21">
        <f>SUM(ISNIB:ISNIVSP!B27)</f>
        <v>17</v>
      </c>
      <c r="Z27" s="21">
        <f>SUM(ISNIB:ISNIVSP!C27)</f>
        <v>0</v>
      </c>
      <c r="AA27" s="21">
        <f>SUM(ISNIB:ISNIVSP!D27)</f>
        <v>7</v>
      </c>
      <c r="AB27" s="21">
        <f>SUM(ISNIB:ISNIVSP!E27)</f>
        <v>5</v>
      </c>
      <c r="AC27" s="21">
        <f>SUM(ISNIB:ISNIVSP!F27)</f>
        <v>5</v>
      </c>
      <c r="AD27" s="31">
        <f t="shared" si="6"/>
        <v>1</v>
      </c>
      <c r="AE27" s="25">
        <f t="shared" si="7"/>
        <v>0</v>
      </c>
      <c r="AF27" s="20"/>
      <c r="AG27" s="21">
        <f>SUM(CyberEC:CyberTE!B27)</f>
        <v>0</v>
      </c>
      <c r="AH27" s="21">
        <f>SUM(CyberEC:CyberTE!C27)</f>
        <v>0</v>
      </c>
      <c r="AI27" s="21">
        <f>SUM(CyberEC:CyberTE!D27)</f>
        <v>0</v>
      </c>
      <c r="AJ27" s="21">
        <f>SUM(CyberEC:CyberTE!E27)</f>
        <v>0</v>
      </c>
      <c r="AK27" s="21">
        <f>SUM(CyberEC:CyberTE!F27)</f>
        <v>0</v>
      </c>
      <c r="AL27" s="31">
        <f t="shared" si="8"/>
      </c>
      <c r="AM27" s="25">
        <f t="shared" si="9"/>
      </c>
      <c r="AN27" s="20"/>
      <c r="AO27" s="21">
        <f>SUM(KunskapsskNV:KunskapsskSP!B27)</f>
        <v>0</v>
      </c>
      <c r="AP27" s="21">
        <f>SUM(KunskapsskNV:KunskapsskSP!C27)</f>
        <v>0</v>
      </c>
      <c r="AQ27" s="21">
        <f>SUM(KunskapsskNV:KunskapsskSP!D27)</f>
        <v>0</v>
      </c>
      <c r="AR27" s="21">
        <f>SUM(KunskapsskNV:KunskapsskSP!E27)</f>
        <v>0</v>
      </c>
      <c r="AS27" s="21">
        <f>SUM(KunskapsskNV:KunskapsskSP!F27)</f>
        <v>0</v>
      </c>
      <c r="AT27" s="31">
        <f t="shared" si="10"/>
      </c>
      <c r="AU27" s="25">
        <f t="shared" si="11"/>
      </c>
      <c r="AV27" s="20"/>
      <c r="AW27" s="21">
        <f>SUM(MediaGy!B27)</f>
        <v>0</v>
      </c>
      <c r="AX27" s="21">
        <f>SUM(MediaGy!C27)</f>
        <v>0</v>
      </c>
      <c r="AY27" s="21">
        <f>SUM(MediaGy!D27)</f>
        <v>0</v>
      </c>
      <c r="AZ27" s="21">
        <f>SUM(MediaGy!E27)</f>
        <v>0</v>
      </c>
      <c r="BA27" s="21">
        <f>SUM(MediaGy!F27)</f>
        <v>0</v>
      </c>
      <c r="BB27" s="31">
        <f t="shared" si="12"/>
      </c>
      <c r="BC27" s="25">
        <f t="shared" si="13"/>
      </c>
      <c r="BD27" s="20"/>
      <c r="BE27" s="20"/>
      <c r="BF27" s="20"/>
      <c r="BG27" s="20"/>
      <c r="BH27" s="20"/>
      <c r="BI27" s="20"/>
    </row>
    <row r="28" spans="1:61" s="14" customFormat="1" ht="12.75">
      <c r="A28" s="14" t="s">
        <v>26</v>
      </c>
      <c r="B28" s="21">
        <f>SUM(NGBF:MediaGy!B28)</f>
        <v>473</v>
      </c>
      <c r="C28" s="21">
        <f>SUM(NGBF:MediaGy!C28)</f>
        <v>4</v>
      </c>
      <c r="D28" s="21">
        <f>SUM(NGBF:MediaGy!D28)</f>
        <v>109</v>
      </c>
      <c r="E28" s="21">
        <f>SUM(NGBF:MediaGy!E28)</f>
        <v>176</v>
      </c>
      <c r="F28" s="21">
        <f>SUM(NGBF:MediaGy!F28)</f>
        <v>85</v>
      </c>
      <c r="G28" s="31">
        <f t="shared" si="0"/>
        <v>0.9893048128342246</v>
      </c>
      <c r="H28" s="25">
        <f t="shared" si="1"/>
        <v>0.20930232558139536</v>
      </c>
      <c r="I28" s="20"/>
      <c r="J28" s="21">
        <f>SUM(NGBF:NGTE!B28)</f>
        <v>367</v>
      </c>
      <c r="K28" s="21">
        <f>SUM(NGBF:NGTE!C28)</f>
        <v>2</v>
      </c>
      <c r="L28" s="21">
        <f>SUM(NGBF:NGTE!D28)</f>
        <v>102</v>
      </c>
      <c r="M28" s="21">
        <f>SUM(NGBF:NGTE!E28)</f>
        <v>125</v>
      </c>
      <c r="N28" s="21">
        <f>SUM(NGBF:NGTE!F28)</f>
        <v>59</v>
      </c>
      <c r="O28" s="31">
        <f t="shared" si="2"/>
        <v>0.9930555555555556</v>
      </c>
      <c r="P28" s="25">
        <f t="shared" si="3"/>
        <v>0.21525885558583105</v>
      </c>
      <c r="Q28" s="20"/>
      <c r="R28" s="21">
        <f>SUM(SamskIB:SamskSP!B28)</f>
        <v>89</v>
      </c>
      <c r="S28" s="21">
        <f>SUM(SamskIB:SamskSP!C28)</f>
        <v>2</v>
      </c>
      <c r="T28" s="21">
        <f>SUM(SamskIB:SamskSP!D28)</f>
        <v>6</v>
      </c>
      <c r="U28" s="21">
        <f>SUM(SamskIB:SamskSP!E28)</f>
        <v>44</v>
      </c>
      <c r="V28" s="21">
        <f>SUM(SamskIB:SamskSP!F28)</f>
        <v>17</v>
      </c>
      <c r="W28" s="31">
        <f t="shared" si="4"/>
        <v>0.9710144927536232</v>
      </c>
      <c r="X28" s="25">
        <f t="shared" si="5"/>
        <v>0.2247191011235955</v>
      </c>
      <c r="Y28" s="21">
        <f>SUM(ISNIB:ISNIVSP!B28)</f>
        <v>17</v>
      </c>
      <c r="Z28" s="21">
        <f>SUM(ISNIB:ISNIVSP!C28)</f>
        <v>0</v>
      </c>
      <c r="AA28" s="21">
        <f>SUM(ISNIB:ISNIVSP!D28)</f>
        <v>1</v>
      </c>
      <c r="AB28" s="21">
        <f>SUM(ISNIB:ISNIVSP!E28)</f>
        <v>7</v>
      </c>
      <c r="AC28" s="21">
        <f>SUM(ISNIB:ISNIVSP!F28)</f>
        <v>9</v>
      </c>
      <c r="AD28" s="31">
        <f t="shared" si="6"/>
        <v>1</v>
      </c>
      <c r="AE28" s="25">
        <f t="shared" si="7"/>
        <v>0</v>
      </c>
      <c r="AF28" s="20"/>
      <c r="AG28" s="21">
        <f>SUM(CyberEC:CyberTE!B28)</f>
        <v>0</v>
      </c>
      <c r="AH28" s="21">
        <f>SUM(CyberEC:CyberTE!C28)</f>
        <v>0</v>
      </c>
      <c r="AI28" s="21">
        <f>SUM(CyberEC:CyberTE!D28)</f>
        <v>0</v>
      </c>
      <c r="AJ28" s="21">
        <f>SUM(CyberEC:CyberTE!E28)</f>
        <v>0</v>
      </c>
      <c r="AK28" s="21">
        <f>SUM(CyberEC:CyberTE!F28)</f>
        <v>0</v>
      </c>
      <c r="AL28" s="31">
        <f t="shared" si="8"/>
      </c>
      <c r="AM28" s="25">
        <f t="shared" si="9"/>
      </c>
      <c r="AN28" s="20"/>
      <c r="AO28" s="21">
        <f>SUM(KunskapsskNV:KunskapsskSP!B28)</f>
        <v>0</v>
      </c>
      <c r="AP28" s="21">
        <f>SUM(KunskapsskNV:KunskapsskSP!C28)</f>
        <v>0</v>
      </c>
      <c r="AQ28" s="21">
        <f>SUM(KunskapsskNV:KunskapsskSP!D28)</f>
        <v>0</v>
      </c>
      <c r="AR28" s="21">
        <f>SUM(KunskapsskNV:KunskapsskSP!E28)</f>
        <v>0</v>
      </c>
      <c r="AS28" s="21">
        <f>SUM(KunskapsskNV:KunskapsskSP!F28)</f>
        <v>0</v>
      </c>
      <c r="AT28" s="31">
        <f t="shared" si="10"/>
      </c>
      <c r="AU28" s="25">
        <f t="shared" si="11"/>
      </c>
      <c r="AV28" s="20"/>
      <c r="AW28" s="21">
        <f>SUM(MediaGy!B28)</f>
        <v>0</v>
      </c>
      <c r="AX28" s="21">
        <f>SUM(MediaGy!C28)</f>
        <v>0</v>
      </c>
      <c r="AY28" s="21">
        <f>SUM(MediaGy!D28)</f>
        <v>0</v>
      </c>
      <c r="AZ28" s="21">
        <f>SUM(MediaGy!E28)</f>
        <v>0</v>
      </c>
      <c r="BA28" s="21">
        <f>SUM(MediaGy!F28)</f>
        <v>0</v>
      </c>
      <c r="BB28" s="31">
        <f t="shared" si="12"/>
      </c>
      <c r="BC28" s="25">
        <f t="shared" si="13"/>
      </c>
      <c r="BD28" s="20"/>
      <c r="BE28" s="20"/>
      <c r="BF28" s="20"/>
      <c r="BG28" s="20"/>
      <c r="BH28" s="20"/>
      <c r="BI28" s="20"/>
    </row>
    <row r="29" spans="1:61" s="14" customFormat="1" ht="12.75">
      <c r="A29" s="14" t="s">
        <v>17</v>
      </c>
      <c r="B29" s="21">
        <f>SUM(NGBF:MediaGy!B29)</f>
        <v>57</v>
      </c>
      <c r="C29" s="21">
        <f>SUM(NGBF:MediaGy!C29)</f>
        <v>0</v>
      </c>
      <c r="D29" s="21">
        <f>SUM(NGBF:MediaGy!D29)</f>
        <v>5</v>
      </c>
      <c r="E29" s="21">
        <f>SUM(NGBF:MediaGy!E29)</f>
        <v>21</v>
      </c>
      <c r="F29" s="21">
        <f>SUM(NGBF:MediaGy!F29)</f>
        <v>26</v>
      </c>
      <c r="G29" s="31">
        <f t="shared" si="0"/>
        <v>1</v>
      </c>
      <c r="H29" s="25">
        <f t="shared" si="1"/>
        <v>0.08771929824561403</v>
      </c>
      <c r="I29" s="20"/>
      <c r="J29" s="21">
        <f>SUM(NGBF:NGTE!B29)</f>
        <v>38</v>
      </c>
      <c r="K29" s="21">
        <f>SUM(NGBF:NGTE!C29)</f>
        <v>0</v>
      </c>
      <c r="L29" s="21">
        <f>SUM(NGBF:NGTE!D29)</f>
        <v>2</v>
      </c>
      <c r="M29" s="21">
        <f>SUM(NGBF:NGTE!E29)</f>
        <v>13</v>
      </c>
      <c r="N29" s="21">
        <f>SUM(NGBF:NGTE!F29)</f>
        <v>21</v>
      </c>
      <c r="O29" s="31">
        <f t="shared" si="2"/>
        <v>1</v>
      </c>
      <c r="P29" s="25">
        <f t="shared" si="3"/>
        <v>0.05263157894736842</v>
      </c>
      <c r="Q29" s="20"/>
      <c r="R29" s="21">
        <f>SUM(SamskIB:SamskSP!B29)</f>
        <v>14</v>
      </c>
      <c r="S29" s="21">
        <f>SUM(SamskIB:SamskSP!C29)</f>
        <v>0</v>
      </c>
      <c r="T29" s="21">
        <f>SUM(SamskIB:SamskSP!D29)</f>
        <v>2</v>
      </c>
      <c r="U29" s="21">
        <f>SUM(SamskIB:SamskSP!E29)</f>
        <v>6</v>
      </c>
      <c r="V29" s="21">
        <f>SUM(SamskIB:SamskSP!F29)</f>
        <v>3</v>
      </c>
      <c r="W29" s="31">
        <f t="shared" si="4"/>
        <v>1</v>
      </c>
      <c r="X29" s="25">
        <f t="shared" si="5"/>
        <v>0.21428571428571427</v>
      </c>
      <c r="Y29" s="21">
        <f>SUM(ISNIB:ISNIVSP!B29)</f>
        <v>5</v>
      </c>
      <c r="Z29" s="21">
        <f>SUM(ISNIB:ISNIVSP!C29)</f>
        <v>0</v>
      </c>
      <c r="AA29" s="21">
        <f>SUM(ISNIB:ISNIVSP!D29)</f>
        <v>1</v>
      </c>
      <c r="AB29" s="21">
        <f>SUM(ISNIB:ISNIVSP!E29)</f>
        <v>2</v>
      </c>
      <c r="AC29" s="21">
        <f>SUM(ISNIB:ISNIVSP!F29)</f>
        <v>2</v>
      </c>
      <c r="AD29" s="31">
        <f t="shared" si="6"/>
        <v>1</v>
      </c>
      <c r="AE29" s="25">
        <f t="shared" si="7"/>
        <v>0</v>
      </c>
      <c r="AF29" s="20"/>
      <c r="AG29" s="21">
        <f>SUM(CyberEC:CyberTE!B29)</f>
        <v>0</v>
      </c>
      <c r="AH29" s="21">
        <f>SUM(CyberEC:CyberTE!C29)</f>
        <v>0</v>
      </c>
      <c r="AI29" s="21">
        <f>SUM(CyberEC:CyberTE!D29)</f>
        <v>0</v>
      </c>
      <c r="AJ29" s="21">
        <f>SUM(CyberEC:CyberTE!E29)</f>
        <v>0</v>
      </c>
      <c r="AK29" s="21">
        <f>SUM(CyberEC:CyberTE!F29)</f>
        <v>0</v>
      </c>
      <c r="AL29" s="31">
        <f t="shared" si="8"/>
      </c>
      <c r="AM29" s="25">
        <f t="shared" si="9"/>
      </c>
      <c r="AN29" s="20"/>
      <c r="AO29" s="21">
        <f>SUM(KunskapsskNV:KunskapsskSP!B29)</f>
        <v>0</v>
      </c>
      <c r="AP29" s="21">
        <f>SUM(KunskapsskNV:KunskapsskSP!C29)</f>
        <v>0</v>
      </c>
      <c r="AQ29" s="21">
        <f>SUM(KunskapsskNV:KunskapsskSP!D29)</f>
        <v>0</v>
      </c>
      <c r="AR29" s="21">
        <f>SUM(KunskapsskNV:KunskapsskSP!E29)</f>
        <v>0</v>
      </c>
      <c r="AS29" s="21">
        <f>SUM(KunskapsskNV:KunskapsskSP!F29)</f>
        <v>0</v>
      </c>
      <c r="AT29" s="31">
        <f t="shared" si="10"/>
      </c>
      <c r="AU29" s="25">
        <f t="shared" si="11"/>
      </c>
      <c r="AV29" s="20"/>
      <c r="AW29" s="21">
        <f>SUM(MediaGy!B29)</f>
        <v>0</v>
      </c>
      <c r="AX29" s="21">
        <f>SUM(MediaGy!C29)</f>
        <v>0</v>
      </c>
      <c r="AY29" s="21">
        <f>SUM(MediaGy!D29)</f>
        <v>0</v>
      </c>
      <c r="AZ29" s="21">
        <f>SUM(MediaGy!E29)</f>
        <v>0</v>
      </c>
      <c r="BA29" s="21">
        <f>SUM(MediaGy!F29)</f>
        <v>0</v>
      </c>
      <c r="BB29" s="31">
        <f t="shared" si="12"/>
      </c>
      <c r="BC29" s="25">
        <f t="shared" si="13"/>
      </c>
      <c r="BD29" s="20"/>
      <c r="BE29" s="20"/>
      <c r="BF29" s="20"/>
      <c r="BG29" s="20"/>
      <c r="BH29" s="20"/>
      <c r="BI29" s="20"/>
    </row>
    <row r="30" spans="1:61" s="14" customFormat="1" ht="12.75">
      <c r="A30" s="14" t="s">
        <v>18</v>
      </c>
      <c r="B30" s="21">
        <f>SUM(NGBF:MediaGy!B30)</f>
        <v>57</v>
      </c>
      <c r="C30" s="21">
        <f>SUM(NGBF:MediaGy!C30)</f>
        <v>0</v>
      </c>
      <c r="D30" s="21">
        <f>SUM(NGBF:MediaGy!D30)</f>
        <v>4</v>
      </c>
      <c r="E30" s="21">
        <f>SUM(NGBF:MediaGy!E30)</f>
        <v>20</v>
      </c>
      <c r="F30" s="21">
        <f>SUM(NGBF:MediaGy!F30)</f>
        <v>28</v>
      </c>
      <c r="G30" s="31">
        <f t="shared" si="0"/>
        <v>1</v>
      </c>
      <c r="H30" s="25">
        <f t="shared" si="1"/>
        <v>0.08771929824561403</v>
      </c>
      <c r="I30" s="20"/>
      <c r="J30" s="21">
        <f>SUM(NGBF:NGTE!B30)</f>
        <v>38</v>
      </c>
      <c r="K30" s="21">
        <f>SUM(NGBF:NGTE!C30)</f>
        <v>0</v>
      </c>
      <c r="L30" s="21">
        <f>SUM(NGBF:NGTE!D30)</f>
        <v>2</v>
      </c>
      <c r="M30" s="21">
        <f>SUM(NGBF:NGTE!E30)</f>
        <v>13</v>
      </c>
      <c r="N30" s="21">
        <f>SUM(NGBF:NGTE!F30)</f>
        <v>21</v>
      </c>
      <c r="O30" s="31">
        <f t="shared" si="2"/>
        <v>1</v>
      </c>
      <c r="P30" s="25">
        <f t="shared" si="3"/>
        <v>0.05263157894736842</v>
      </c>
      <c r="Q30" s="20"/>
      <c r="R30" s="21">
        <f>SUM(SamskIB:SamskSP!B30)</f>
        <v>14</v>
      </c>
      <c r="S30" s="21">
        <f>SUM(SamskIB:SamskSP!C30)</f>
        <v>0</v>
      </c>
      <c r="T30" s="21">
        <f>SUM(SamskIB:SamskSP!D30)</f>
        <v>1</v>
      </c>
      <c r="U30" s="21">
        <f>SUM(SamskIB:SamskSP!E30)</f>
        <v>5</v>
      </c>
      <c r="V30" s="21">
        <f>SUM(SamskIB:SamskSP!F30)</f>
        <v>5</v>
      </c>
      <c r="W30" s="31">
        <f t="shared" si="4"/>
        <v>1</v>
      </c>
      <c r="X30" s="25">
        <f t="shared" si="5"/>
        <v>0.21428571428571427</v>
      </c>
      <c r="Y30" s="21">
        <f>SUM(ISNIB:ISNIVSP!B30)</f>
        <v>5</v>
      </c>
      <c r="Z30" s="21">
        <f>SUM(ISNIB:ISNIVSP!C30)</f>
        <v>0</v>
      </c>
      <c r="AA30" s="21">
        <f>SUM(ISNIB:ISNIVSP!D30)</f>
        <v>1</v>
      </c>
      <c r="AB30" s="21">
        <f>SUM(ISNIB:ISNIVSP!E30)</f>
        <v>2</v>
      </c>
      <c r="AC30" s="21">
        <f>SUM(ISNIB:ISNIVSP!F30)</f>
        <v>2</v>
      </c>
      <c r="AD30" s="31">
        <f t="shared" si="6"/>
        <v>1</v>
      </c>
      <c r="AE30" s="25">
        <f t="shared" si="7"/>
        <v>0</v>
      </c>
      <c r="AF30" s="20"/>
      <c r="AG30" s="21">
        <f>SUM(CyberEC:CyberTE!B30)</f>
        <v>0</v>
      </c>
      <c r="AH30" s="21">
        <f>SUM(CyberEC:CyberTE!C30)</f>
        <v>0</v>
      </c>
      <c r="AI30" s="21">
        <f>SUM(CyberEC:CyberTE!D30)</f>
        <v>0</v>
      </c>
      <c r="AJ30" s="21">
        <f>SUM(CyberEC:CyberTE!E30)</f>
        <v>0</v>
      </c>
      <c r="AK30" s="21">
        <f>SUM(CyberEC:CyberTE!F30)</f>
        <v>0</v>
      </c>
      <c r="AL30" s="31">
        <f t="shared" si="8"/>
      </c>
      <c r="AM30" s="25">
        <f t="shared" si="9"/>
      </c>
      <c r="AN30" s="20"/>
      <c r="AO30" s="21">
        <f>SUM(KunskapsskNV:KunskapsskSP!B30)</f>
        <v>0</v>
      </c>
      <c r="AP30" s="21">
        <f>SUM(KunskapsskNV:KunskapsskSP!C30)</f>
        <v>0</v>
      </c>
      <c r="AQ30" s="21">
        <f>SUM(KunskapsskNV:KunskapsskSP!D30)</f>
        <v>0</v>
      </c>
      <c r="AR30" s="21">
        <f>SUM(KunskapsskNV:KunskapsskSP!E30)</f>
        <v>0</v>
      </c>
      <c r="AS30" s="21">
        <f>SUM(KunskapsskNV:KunskapsskSP!F30)</f>
        <v>0</v>
      </c>
      <c r="AT30" s="31">
        <f t="shared" si="10"/>
      </c>
      <c r="AU30" s="25">
        <f t="shared" si="11"/>
      </c>
      <c r="AV30" s="20"/>
      <c r="AW30" s="21">
        <f>SUM(MediaGy!B30)</f>
        <v>0</v>
      </c>
      <c r="AX30" s="21">
        <f>SUM(MediaGy!C30)</f>
        <v>0</v>
      </c>
      <c r="AY30" s="21">
        <f>SUM(MediaGy!D30)</f>
        <v>0</v>
      </c>
      <c r="AZ30" s="21">
        <f>SUM(MediaGy!E30)</f>
        <v>0</v>
      </c>
      <c r="BA30" s="21">
        <f>SUM(MediaGy!F30)</f>
        <v>0</v>
      </c>
      <c r="BB30" s="31">
        <f t="shared" si="12"/>
      </c>
      <c r="BC30" s="25">
        <f t="shared" si="13"/>
      </c>
      <c r="BD30" s="20"/>
      <c r="BE30" s="20"/>
      <c r="BF30" s="20"/>
      <c r="BG30" s="20"/>
      <c r="BH30" s="20"/>
      <c r="BI30" s="20"/>
    </row>
    <row r="31" spans="1:61" s="14" customFormat="1" ht="12.75">
      <c r="A31" s="14" t="s">
        <v>19</v>
      </c>
      <c r="B31" s="21">
        <f>SUM(NGBF:MediaGy!B31)</f>
        <v>57</v>
      </c>
      <c r="C31" s="21">
        <f>SUM(NGBF:MediaGy!C31)</f>
        <v>1</v>
      </c>
      <c r="D31" s="21">
        <f>SUM(NGBF:MediaGy!D31)</f>
        <v>11</v>
      </c>
      <c r="E31" s="21">
        <f>SUM(NGBF:MediaGy!E31)</f>
        <v>23</v>
      </c>
      <c r="F31" s="21">
        <f>SUM(NGBF:MediaGy!F31)</f>
        <v>17</v>
      </c>
      <c r="G31" s="31">
        <f t="shared" si="0"/>
        <v>0.9807692307692307</v>
      </c>
      <c r="H31" s="25">
        <f t="shared" si="1"/>
        <v>0.08771929824561403</v>
      </c>
      <c r="I31" s="20"/>
      <c r="J31" s="21">
        <f>SUM(NGBF:NGTE!B31)</f>
        <v>38</v>
      </c>
      <c r="K31" s="21">
        <f>SUM(NGBF:NGTE!C31)</f>
        <v>0</v>
      </c>
      <c r="L31" s="21">
        <f>SUM(NGBF:NGTE!D31)</f>
        <v>8</v>
      </c>
      <c r="M31" s="21">
        <f>SUM(NGBF:NGTE!E31)</f>
        <v>17</v>
      </c>
      <c r="N31" s="21">
        <f>SUM(NGBF:NGTE!F31)</f>
        <v>11</v>
      </c>
      <c r="O31" s="31">
        <f t="shared" si="2"/>
        <v>1</v>
      </c>
      <c r="P31" s="25">
        <f t="shared" si="3"/>
        <v>0.05263157894736842</v>
      </c>
      <c r="Q31" s="20"/>
      <c r="R31" s="21">
        <f>SUM(SamskIB:SamskSP!B31)</f>
        <v>14</v>
      </c>
      <c r="S31" s="21">
        <f>SUM(SamskIB:SamskSP!C31)</f>
        <v>1</v>
      </c>
      <c r="T31" s="21">
        <f>SUM(SamskIB:SamskSP!D31)</f>
        <v>2</v>
      </c>
      <c r="U31" s="21">
        <f>SUM(SamskIB:SamskSP!E31)</f>
        <v>4</v>
      </c>
      <c r="V31" s="21">
        <f>SUM(SamskIB:SamskSP!F31)</f>
        <v>4</v>
      </c>
      <c r="W31" s="31">
        <f t="shared" si="4"/>
        <v>0.9090909090909091</v>
      </c>
      <c r="X31" s="25">
        <f t="shared" si="5"/>
        <v>0.21428571428571427</v>
      </c>
      <c r="Y31" s="21">
        <f>SUM(ISNIB:ISNIVSP!B31)</f>
        <v>5</v>
      </c>
      <c r="Z31" s="21">
        <f>SUM(ISNIB:ISNIVSP!C31)</f>
        <v>0</v>
      </c>
      <c r="AA31" s="21">
        <f>SUM(ISNIB:ISNIVSP!D31)</f>
        <v>1</v>
      </c>
      <c r="AB31" s="21">
        <f>SUM(ISNIB:ISNIVSP!E31)</f>
        <v>2</v>
      </c>
      <c r="AC31" s="21">
        <f>SUM(ISNIB:ISNIVSP!F31)</f>
        <v>2</v>
      </c>
      <c r="AD31" s="31">
        <f t="shared" si="6"/>
        <v>1</v>
      </c>
      <c r="AE31" s="25">
        <f t="shared" si="7"/>
        <v>0</v>
      </c>
      <c r="AF31" s="20"/>
      <c r="AG31" s="21">
        <f>SUM(CyberEC:CyberTE!B31)</f>
        <v>0</v>
      </c>
      <c r="AH31" s="21">
        <f>SUM(CyberEC:CyberTE!C31)</f>
        <v>0</v>
      </c>
      <c r="AI31" s="21">
        <f>SUM(CyberEC:CyberTE!D31)</f>
        <v>0</v>
      </c>
      <c r="AJ31" s="21">
        <f>SUM(CyberEC:CyberTE!E31)</f>
        <v>0</v>
      </c>
      <c r="AK31" s="21">
        <f>SUM(CyberEC:CyberTE!F31)</f>
        <v>0</v>
      </c>
      <c r="AL31" s="31">
        <f t="shared" si="8"/>
      </c>
      <c r="AM31" s="25">
        <f t="shared" si="9"/>
      </c>
      <c r="AN31" s="20"/>
      <c r="AO31" s="21">
        <f>SUM(KunskapsskNV:KunskapsskSP!B31)</f>
        <v>0</v>
      </c>
      <c r="AP31" s="21">
        <f>SUM(KunskapsskNV:KunskapsskSP!C31)</f>
        <v>0</v>
      </c>
      <c r="AQ31" s="21">
        <f>SUM(KunskapsskNV:KunskapsskSP!D31)</f>
        <v>0</v>
      </c>
      <c r="AR31" s="21">
        <f>SUM(KunskapsskNV:KunskapsskSP!E31)</f>
        <v>0</v>
      </c>
      <c r="AS31" s="21">
        <f>SUM(KunskapsskNV:KunskapsskSP!F31)</f>
        <v>0</v>
      </c>
      <c r="AT31" s="31">
        <f t="shared" si="10"/>
      </c>
      <c r="AU31" s="25">
        <f t="shared" si="11"/>
      </c>
      <c r="AV31" s="20"/>
      <c r="AW31" s="21">
        <f>SUM(MediaGy!B31)</f>
        <v>0</v>
      </c>
      <c r="AX31" s="21">
        <f>SUM(MediaGy!C31)</f>
        <v>0</v>
      </c>
      <c r="AY31" s="21">
        <f>SUM(MediaGy!D31)</f>
        <v>0</v>
      </c>
      <c r="AZ31" s="21">
        <f>SUM(MediaGy!E31)</f>
        <v>0</v>
      </c>
      <c r="BA31" s="21">
        <f>SUM(MediaGy!F31)</f>
        <v>0</v>
      </c>
      <c r="BB31" s="31">
        <f t="shared" si="12"/>
      </c>
      <c r="BC31" s="25">
        <f t="shared" si="13"/>
      </c>
      <c r="BD31" s="20"/>
      <c r="BE31" s="20"/>
      <c r="BF31" s="20"/>
      <c r="BG31" s="20"/>
      <c r="BH31" s="20"/>
      <c r="BI31" s="20"/>
    </row>
    <row r="32" spans="1:61" s="9" customFormat="1" ht="12.75">
      <c r="A32" s="15" t="s">
        <v>0</v>
      </c>
      <c r="B32" s="44">
        <f>SUM(B8:B31)</f>
        <v>8793</v>
      </c>
      <c r="C32" s="44">
        <f>SUM(C8:C31)</f>
        <v>606</v>
      </c>
      <c r="D32" s="44">
        <f>SUM(D8:D31)</f>
        <v>2819</v>
      </c>
      <c r="E32" s="44">
        <f>SUM(E8:E31)</f>
        <v>3112</v>
      </c>
      <c r="F32" s="44">
        <f>SUM(F8:F31)</f>
        <v>1475</v>
      </c>
      <c r="G32" s="33">
        <f>IF(C32=0,"",(D32+E32+F32)/(C32+D32+E32+F32))</f>
        <v>0.9243634548177734</v>
      </c>
      <c r="H32" s="34">
        <f>IF(C32=0,"",(B32-(C32+D32+E32+F32))/B32)</f>
        <v>0.08882065279199364</v>
      </c>
      <c r="I32" s="22"/>
      <c r="J32" s="44">
        <f>SUM(J8:J31)</f>
        <v>6052</v>
      </c>
      <c r="K32" s="44">
        <f>SUM(K8:K31)</f>
        <v>472</v>
      </c>
      <c r="L32" s="44">
        <f>SUM(L8:L31)</f>
        <v>2157</v>
      </c>
      <c r="M32" s="44">
        <f>SUM(M8:M31)</f>
        <v>2222</v>
      </c>
      <c r="N32" s="44">
        <f>SUM(N8:N31)</f>
        <v>808</v>
      </c>
      <c r="O32" s="33">
        <f>IF(K32=0,"",(L32+M32+N32)/(K32+L32+M32+N32))</f>
        <v>0.9165930376391589</v>
      </c>
      <c r="P32" s="34">
        <f>IF(K32=0,"",(J32-(K32+L32+M32+N32))/J32)</f>
        <v>0.06493721083939194</v>
      </c>
      <c r="Q32" s="22"/>
      <c r="R32" s="44">
        <f>SUM(R8:R31)</f>
        <v>1494</v>
      </c>
      <c r="S32" s="44">
        <f>SUM(S8:S31)</f>
        <v>94</v>
      </c>
      <c r="T32" s="44">
        <f>SUM(T8:T31)</f>
        <v>408</v>
      </c>
      <c r="U32" s="44">
        <f>SUM(U8:U31)</f>
        <v>518</v>
      </c>
      <c r="V32" s="44">
        <f>SUM(V8:V31)</f>
        <v>285</v>
      </c>
      <c r="W32" s="33">
        <f>IF(S32=0,"",(T32+U32+V32)/(S32+T32+U32+V32))</f>
        <v>0.9279693486590038</v>
      </c>
      <c r="X32" s="34">
        <f>IF(S32=0,"",(R32-(S32+T32+U32+V32))/R32)</f>
        <v>0.12650602409638553</v>
      </c>
      <c r="Y32" s="44">
        <f>SUM(Y8:Y31)</f>
        <v>317</v>
      </c>
      <c r="Z32" s="44">
        <f>SUM(Z8:Z31)</f>
        <v>18</v>
      </c>
      <c r="AA32" s="44">
        <f>SUM(AA8:AA31)</f>
        <v>67</v>
      </c>
      <c r="AB32" s="44">
        <f>SUM(AB8:AB31)</f>
        <v>94</v>
      </c>
      <c r="AC32" s="44">
        <f>SUM(AC8:AC31)</f>
        <v>138</v>
      </c>
      <c r="AD32" s="33">
        <f>IF(Z32=0,"",(AA32+AB32+AC32)/(Z32+AA32+AB32+AC32))</f>
        <v>0.943217665615142</v>
      </c>
      <c r="AE32" s="34">
        <f>IF(Z32=0,"",(Y32-(Z32+AA32+AB32+AC32))/Y32)</f>
        <v>0</v>
      </c>
      <c r="AF32" s="22"/>
      <c r="AG32" s="44">
        <f>SUM(AG8:AG31)</f>
        <v>0</v>
      </c>
      <c r="AH32" s="44">
        <f>SUM(AH8:AH31)</f>
        <v>0</v>
      </c>
      <c r="AI32" s="44">
        <f>SUM(AI8:AI31)</f>
        <v>0</v>
      </c>
      <c r="AJ32" s="33">
        <f>SUM(AJ8:AJ31)</f>
        <v>0</v>
      </c>
      <c r="AK32" s="33">
        <f>SUM(AK8:AK31)</f>
        <v>0</v>
      </c>
      <c r="AL32" s="45">
        <f>IF(AH32=0,"",(AI32+AJ32+AK32)/(AH32+AI32+AJ32+AK32))</f>
      </c>
      <c r="AM32" s="46">
        <f>IF(AH32=0,"",(AG32-(AH32+AI32+AJ32+AK32))/AG32)</f>
      </c>
      <c r="AN32" s="22"/>
      <c r="AO32" s="44">
        <f>SUM(AO8:AO31)</f>
        <v>0</v>
      </c>
      <c r="AP32" s="44">
        <f>SUM(AP8:AP31)</f>
        <v>0</v>
      </c>
      <c r="AQ32" s="44">
        <f>SUM(AQ8:AQ31)</f>
        <v>0</v>
      </c>
      <c r="AR32" s="44">
        <f>SUM(AR8:AR31)</f>
        <v>0</v>
      </c>
      <c r="AS32" s="44">
        <f>SUM(AS8:AS31)</f>
        <v>0</v>
      </c>
      <c r="AT32" s="33">
        <f>IF(AP32=0,"",(AQ32+AR32+AS32)/(AP32+AQ32+AR32+AS32))</f>
      </c>
      <c r="AU32" s="34">
        <f>IF(AP32=0,"",(AO32-(AP32+AQ32+AR32+AS32))/AO32)</f>
      </c>
      <c r="AV32" s="22"/>
      <c r="AW32" s="44">
        <f>SUM(AW8:AW31)</f>
        <v>930</v>
      </c>
      <c r="AX32" s="44">
        <f>SUM(AX8:AX31)</f>
        <v>22</v>
      </c>
      <c r="AY32" s="44">
        <f>SUM(AY8:AY31)</f>
        <v>187</v>
      </c>
      <c r="AZ32" s="44">
        <f>SUM(AZ8:AZ31)</f>
        <v>278</v>
      </c>
      <c r="BA32" s="44">
        <f>SUM(BA8:BA31)</f>
        <v>244</v>
      </c>
      <c r="BB32" s="33">
        <f>IF(AX32=0,"",(AY32+AZ32+BA32)/(AX32+AY32+AZ32+BA32))</f>
        <v>0.9699042407660738</v>
      </c>
      <c r="BC32" s="34">
        <f>IF(AX32=0,"",(AW32-(AX32+AY32+AZ32+BA32))/AW32)</f>
        <v>0.21397849462365592</v>
      </c>
      <c r="BD32" s="22"/>
      <c r="BE32" s="22"/>
      <c r="BF32" s="22"/>
      <c r="BG32" s="22"/>
      <c r="BH32" s="22"/>
      <c r="BI32" s="22"/>
    </row>
    <row r="33" spans="2:61" s="16" customFormat="1" ht="12.7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</row>
    <row r="34" spans="2:61" s="16" customFormat="1" ht="12.7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</row>
    <row r="35" spans="2:61" s="16" customFormat="1" ht="12.7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</row>
    <row r="36" spans="2:61" s="16" customFormat="1" ht="12.7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</row>
    <row r="37" spans="2:61" s="16" customFormat="1" ht="12.7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</row>
    <row r="38" spans="2:61" s="16" customFormat="1" ht="12.7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</row>
    <row r="39" spans="2:61" s="16" customFormat="1" ht="12.7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</row>
    <row r="40" spans="2:61" s="16" customFormat="1" ht="12.7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</row>
    <row r="41" spans="2:61" s="16" customFormat="1" ht="12.7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</row>
    <row r="42" spans="2:61" s="16" customFormat="1" ht="12.7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</row>
    <row r="43" spans="2:61" s="16" customFormat="1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</row>
    <row r="44" spans="2:61" s="16" customFormat="1" ht="12.7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</row>
    <row r="45" spans="2:61" s="16" customFormat="1" ht="12.7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</row>
    <row r="46" spans="2:61" s="16" customFormat="1" ht="12.7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</row>
    <row r="47" spans="2:61" s="16" customFormat="1" ht="12.7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</row>
    <row r="48" spans="2:61" s="16" customFormat="1" ht="12.7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</row>
    <row r="49" spans="2:61" s="16" customFormat="1" ht="12.7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</row>
    <row r="50" spans="2:61" s="16" customFormat="1" ht="12.7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</row>
    <row r="51" spans="2:61" s="16" customFormat="1" ht="12.7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</row>
    <row r="52" spans="2:61" s="16" customFormat="1" ht="12.7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</row>
    <row r="53" spans="2:61" s="16" customFormat="1" ht="12.7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</row>
    <row r="54" spans="2:61" s="16" customFormat="1" ht="12.7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</row>
    <row r="55" spans="2:61" s="16" customFormat="1" ht="12.7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</row>
    <row r="56" spans="2:61" s="16" customFormat="1" ht="12.7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</row>
    <row r="57" spans="2:61" s="16" customFormat="1" ht="12.7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</row>
    <row r="58" spans="2:61" s="16" customFormat="1" ht="12.7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</row>
    <row r="59" spans="2:61" s="16" customFormat="1" ht="12.7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</row>
    <row r="60" spans="2:61" s="16" customFormat="1" ht="12.7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</row>
    <row r="61" spans="2:61" s="16" customFormat="1" ht="12.7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</row>
    <row r="62" spans="2:61" s="16" customFormat="1" ht="12.7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</row>
    <row r="63" spans="2:61" s="16" customFormat="1" ht="12.7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</row>
    <row r="64" spans="2:61" s="16" customFormat="1" ht="12.7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</row>
    <row r="65" spans="2:61" s="16" customFormat="1" ht="12.7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</row>
    <row r="66" spans="2:61" s="16" customFormat="1" ht="12.7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</row>
    <row r="67" spans="2:61" s="16" customFormat="1" ht="12.75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</row>
    <row r="68" spans="2:61" s="16" customFormat="1" ht="12.75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</row>
    <row r="69" spans="2:61" s="16" customFormat="1" ht="12.7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</row>
    <row r="70" spans="2:61" s="16" customFormat="1" ht="12.7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</row>
    <row r="71" spans="2:61" s="16" customFormat="1" ht="12.7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</row>
    <row r="72" spans="2:61" s="16" customFormat="1" ht="12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</row>
    <row r="73" spans="2:61" s="16" customFormat="1" ht="12.7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</row>
    <row r="74" spans="2:61" s="16" customFormat="1" ht="12.7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</row>
    <row r="75" spans="2:61" s="16" customFormat="1" ht="12.7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</row>
    <row r="76" spans="2:61" s="16" customFormat="1" ht="12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</row>
    <row r="77" spans="2:61" s="16" customFormat="1" ht="12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</row>
    <row r="78" spans="2:61" s="16" customFormat="1" ht="12.7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</row>
    <row r="79" spans="2:61" s="16" customFormat="1" ht="12.7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</row>
    <row r="80" spans="2:61" s="16" customFormat="1" ht="12.7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</row>
    <row r="81" spans="2:61" s="16" customFormat="1" ht="12.7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</row>
    <row r="82" spans="2:61" s="16" customFormat="1" ht="12.7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</row>
    <row r="83" spans="2:61" s="16" customFormat="1" ht="12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</row>
    <row r="84" spans="2:61" s="16" customFormat="1" ht="12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</row>
    <row r="85" spans="2:61" s="16" customFormat="1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</row>
    <row r="86" spans="2:61" s="16" customFormat="1" ht="12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</row>
    <row r="87" spans="2:61" s="16" customFormat="1" ht="12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</row>
    <row r="88" spans="2:61" s="16" customFormat="1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</row>
    <row r="89" spans="2:61" s="16" customFormat="1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</row>
    <row r="90" spans="2:61" s="16" customFormat="1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</row>
    <row r="91" spans="2:61" s="16" customFormat="1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</row>
    <row r="92" spans="2:61" s="16" customFormat="1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</row>
    <row r="93" spans="2:61" s="16" customFormat="1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</row>
    <row r="94" spans="2:61" s="16" customFormat="1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</row>
    <row r="95" spans="2:61" s="16" customFormat="1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</row>
    <row r="96" spans="2:61" s="16" customFormat="1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</row>
    <row r="97" spans="2:61" s="16" customFormat="1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</row>
    <row r="98" spans="2:61" s="16" customFormat="1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</row>
    <row r="99" spans="2:61" s="16" customFormat="1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</row>
    <row r="100" spans="2:61" s="16" customFormat="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</row>
    <row r="101" spans="2:61" s="16" customFormat="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</row>
    <row r="102" spans="2:61" s="16" customFormat="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</row>
    <row r="103" spans="2:61" s="16" customFormat="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</row>
    <row r="104" spans="2:61" s="16" customFormat="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</row>
    <row r="105" spans="2:61" s="16" customFormat="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</row>
    <row r="106" spans="2:61" s="16" customFormat="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</row>
    <row r="107" spans="2:61" s="16" customFormat="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</row>
    <row r="108" spans="2:61" s="16" customFormat="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</row>
    <row r="109" spans="2:61" s="16" customFormat="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</row>
    <row r="110" spans="2:61" s="16" customFormat="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</row>
    <row r="111" spans="2:61" s="16" customFormat="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</row>
    <row r="112" spans="2:61" s="16" customFormat="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</row>
    <row r="113" spans="2:61" s="16" customFormat="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</row>
    <row r="114" spans="2:61" s="16" customFormat="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</row>
    <row r="115" spans="2:61" s="16" customFormat="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</row>
    <row r="116" spans="2:61" s="16" customFormat="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</row>
    <row r="117" spans="2:61" s="16" customFormat="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</row>
    <row r="118" spans="2:61" s="16" customFormat="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</row>
    <row r="119" spans="2:61" s="16" customFormat="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</row>
    <row r="120" spans="2:61" s="16" customFormat="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</row>
    <row r="121" spans="2:61" s="16" customFormat="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</row>
    <row r="122" spans="2:61" s="16" customFormat="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</row>
    <row r="123" spans="2:61" s="16" customFormat="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</row>
    <row r="124" spans="2:61" s="16" customFormat="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</row>
    <row r="125" spans="2:61" s="16" customFormat="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</row>
    <row r="126" spans="2:61" s="16" customFormat="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</row>
    <row r="127" spans="2:61" s="16" customFormat="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</row>
    <row r="128" spans="2:61" s="16" customFormat="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</row>
    <row r="129" spans="2:61" s="16" customFormat="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</row>
    <row r="130" spans="2:61" s="16" customFormat="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</row>
    <row r="131" spans="2:61" s="16" customFormat="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</row>
    <row r="132" spans="2:61" s="16" customFormat="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</row>
    <row r="133" spans="2:61" s="16" customFormat="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</row>
    <row r="134" spans="2:61" s="16" customFormat="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</row>
    <row r="135" spans="2:61" s="16" customFormat="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</row>
    <row r="136" spans="2:61" s="16" customFormat="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</row>
    <row r="137" spans="2:61" s="16" customFormat="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</row>
    <row r="138" spans="2:61" s="16" customFormat="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</row>
    <row r="139" spans="2:61" s="16" customFormat="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</row>
    <row r="140" spans="2:61" s="16" customFormat="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</row>
    <row r="141" spans="2:61" s="16" customFormat="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</row>
    <row r="142" spans="2:61" s="16" customFormat="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</row>
    <row r="143" spans="2:61" s="16" customFormat="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</row>
    <row r="144" spans="2:61" s="16" customFormat="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</row>
    <row r="145" spans="2:61" s="16" customFormat="1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</row>
    <row r="146" spans="2:61" s="16" customFormat="1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</row>
    <row r="147" spans="2:61" s="16" customFormat="1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</row>
    <row r="148" spans="2:61" s="16" customFormat="1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</row>
    <row r="149" spans="2:61" s="16" customFormat="1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</row>
    <row r="150" spans="2:61" s="16" customFormat="1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</row>
    <row r="151" spans="2:61" s="16" customFormat="1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</row>
    <row r="152" spans="2:61" s="16" customFormat="1" ht="12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</row>
    <row r="153" spans="2:61" s="16" customFormat="1" ht="12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</row>
    <row r="154" spans="2:61" s="16" customFormat="1" ht="12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</row>
    <row r="155" spans="2:61" s="16" customFormat="1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</row>
    <row r="156" spans="2:61" s="16" customFormat="1" ht="12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</row>
    <row r="157" spans="2:61" s="16" customFormat="1" ht="12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</row>
    <row r="158" spans="2:61" s="16" customFormat="1" ht="12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</row>
    <row r="159" spans="2:61" s="16" customFormat="1" ht="12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</row>
    <row r="160" spans="2:61" s="16" customFormat="1" ht="12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</row>
    <row r="161" spans="2:61" s="16" customFormat="1" ht="12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</row>
    <row r="162" spans="2:61" s="16" customFormat="1" ht="12.7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</row>
    <row r="163" spans="2:61" s="16" customFormat="1" ht="12.7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</row>
    <row r="164" spans="2:61" s="16" customFormat="1" ht="12.7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</row>
    <row r="165" spans="2:61" s="16" customFormat="1" ht="12.7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</row>
    <row r="166" spans="2:61" s="16" customFormat="1" ht="12.7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</row>
    <row r="167" spans="2:61" s="16" customFormat="1" ht="12.7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</row>
    <row r="168" spans="2:61" s="16" customFormat="1" ht="12.7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</row>
    <row r="169" spans="2:61" s="16" customFormat="1" ht="12.7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</row>
    <row r="170" spans="2:61" s="16" customFormat="1" ht="12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</row>
    <row r="171" spans="2:61" s="16" customFormat="1" ht="12.7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</row>
    <row r="172" spans="2:61" s="16" customFormat="1" ht="12.7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</row>
    <row r="173" spans="2:61" s="16" customFormat="1" ht="12.7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</row>
    <row r="174" spans="2:61" s="16" customFormat="1" ht="12.7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</row>
    <row r="175" spans="2:61" s="16" customFormat="1" ht="12.7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</row>
    <row r="176" spans="2:61" s="16" customFormat="1" ht="12.7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</row>
  </sheetData>
  <mergeCells count="7">
    <mergeCell ref="AG6:AM6"/>
    <mergeCell ref="AO6:AU6"/>
    <mergeCell ref="AW6:BC6"/>
    <mergeCell ref="B6:H6"/>
    <mergeCell ref="R6:X6"/>
    <mergeCell ref="J6:P6"/>
    <mergeCell ref="Y6:AE6"/>
  </mergeCells>
  <printOptions/>
  <pageMargins left="0.5905511811023623" right="0" top="1.3779527559055118" bottom="0.1968503937007874" header="0.5118110236220472" footer="0.5118110236220472"/>
  <pageSetup horizontalDpi="600" verticalDpi="600" orientation="landscape" paperSize="9" r:id="rId1"/>
  <headerFooter alignWithMargins="0">
    <oddHeader>&amp;L&amp;"Times New RomanVFet"NACKA KOMMUN&amp;"Times New RomanVNormal"
Uppdragskontoret/Team C
Jill Salander&amp;C&amp;D
</oddHeader>
    <oddFooter>&amp;L&amp;4&amp;F&amp;A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25">
      <selection activeCell="A29" sqref="A29:IV31"/>
    </sheetView>
  </sheetViews>
  <sheetFormatPr defaultColWidth="9.00390625" defaultRowHeight="15.75"/>
  <cols>
    <col min="1" max="1" width="20.125" style="1" customWidth="1"/>
    <col min="2" max="2" width="9.00390625" style="1" customWidth="1"/>
    <col min="3" max="3" width="8.5039062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48" t="s">
        <v>20</v>
      </c>
      <c r="D3" s="49"/>
      <c r="E3" s="10"/>
      <c r="F3" s="10"/>
      <c r="G3" s="28"/>
      <c r="H3" s="4" t="s">
        <v>4</v>
      </c>
      <c r="J3" s="8" t="s">
        <v>57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>IF(B8=0,"",(D8+E8+F8)/(C8+D8+E8+F8))</f>
      </c>
      <c r="H8" s="25">
        <f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/>
      <c r="C21" s="20"/>
      <c r="D21" s="20"/>
      <c r="E21" s="20"/>
      <c r="F21" s="20"/>
      <c r="G21" s="31">
        <f t="shared" si="0"/>
      </c>
      <c r="H21" s="25">
        <f t="shared" si="1"/>
      </c>
      <c r="I21" s="14"/>
      <c r="J21" s="14"/>
    </row>
    <row r="22" spans="1:10" ht="15.75">
      <c r="A22" s="14" t="s">
        <v>7</v>
      </c>
      <c r="B22" s="14"/>
      <c r="C22" s="20"/>
      <c r="D22" s="20"/>
      <c r="E22" s="20"/>
      <c r="F22" s="20"/>
      <c r="G22" s="31">
        <f t="shared" si="0"/>
      </c>
      <c r="H22" s="25">
        <f t="shared" si="1"/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/>
      <c r="C26" s="20"/>
      <c r="D26" s="20"/>
      <c r="E26" s="20"/>
      <c r="F26" s="20"/>
      <c r="G26" s="31">
        <f t="shared" si="0"/>
      </c>
      <c r="H26" s="25">
        <f t="shared" si="1"/>
      </c>
      <c r="I26" s="14"/>
      <c r="J26" s="14"/>
    </row>
    <row r="27" spans="1:10" ht="15.75">
      <c r="A27" s="14" t="s">
        <v>25</v>
      </c>
      <c r="B27" s="14"/>
      <c r="C27" s="20"/>
      <c r="D27" s="20"/>
      <c r="E27" s="20"/>
      <c r="F27" s="20"/>
      <c r="G27" s="31">
        <f t="shared" si="0"/>
      </c>
      <c r="H27" s="25">
        <f t="shared" si="1"/>
      </c>
      <c r="I27" s="14"/>
      <c r="J27" s="14"/>
    </row>
    <row r="28" spans="1:10" ht="15.75">
      <c r="A28" s="14" t="s">
        <v>26</v>
      </c>
      <c r="B28" s="14"/>
      <c r="C28" s="20"/>
      <c r="D28" s="20"/>
      <c r="E28" s="20"/>
      <c r="F28" s="20"/>
      <c r="G28" s="31">
        <f t="shared" si="0"/>
      </c>
      <c r="H28" s="25">
        <f t="shared" si="1"/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0</v>
      </c>
      <c r="C32" s="22">
        <f>SUM(C8:C31)</f>
        <v>0</v>
      </c>
      <c r="D32" s="22">
        <f>SUM(D8:D31)</f>
        <v>0</v>
      </c>
      <c r="E32" s="22">
        <f>SUM(E8:E31)</f>
        <v>0</v>
      </c>
      <c r="F32" s="22">
        <f>SUM(F8:F31)</f>
        <v>0</v>
      </c>
      <c r="G32" s="33">
        <f>IF(C32=0,"",(D32+E32+F32)/(C32+D32+E32+F32))</f>
      </c>
      <c r="H32" s="34">
        <f>IF(C32=0,"",(B32-(C32+D32+E32+F32))/B32)</f>
      </c>
    </row>
  </sheetData>
  <mergeCells count="1">
    <mergeCell ref="C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25">
      <selection activeCell="A29" sqref="A29:IV31"/>
    </sheetView>
  </sheetViews>
  <sheetFormatPr defaultColWidth="9.00390625" defaultRowHeight="15.75"/>
  <cols>
    <col min="1" max="1" width="20.125" style="1" customWidth="1"/>
    <col min="2" max="2" width="9.00390625" style="1" customWidth="1"/>
    <col min="3" max="3" width="8.5039062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48" t="s">
        <v>20</v>
      </c>
      <c r="D3" s="49"/>
      <c r="E3" s="10"/>
      <c r="F3" s="10"/>
      <c r="G3" s="28"/>
      <c r="H3" s="4" t="s">
        <v>4</v>
      </c>
      <c r="J3" s="8" t="s">
        <v>56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>IF(B8=0,"",(D8+E8+F8)/(C8+D8+E8+F8))</f>
      </c>
      <c r="H8" s="25">
        <f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/>
      <c r="C21" s="20"/>
      <c r="D21" s="20"/>
      <c r="E21" s="20"/>
      <c r="F21" s="20"/>
      <c r="G21" s="31">
        <f t="shared" si="0"/>
      </c>
      <c r="H21" s="25">
        <f t="shared" si="1"/>
      </c>
      <c r="I21" s="14"/>
      <c r="J21" s="14"/>
    </row>
    <row r="22" spans="1:10" ht="15.75">
      <c r="A22" s="14" t="s">
        <v>7</v>
      </c>
      <c r="B22" s="14"/>
      <c r="C22" s="20"/>
      <c r="D22" s="20"/>
      <c r="E22" s="20"/>
      <c r="F22" s="20"/>
      <c r="G22" s="31">
        <f t="shared" si="0"/>
      </c>
      <c r="H22" s="25">
        <f t="shared" si="1"/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/>
      <c r="C26" s="20"/>
      <c r="D26" s="20"/>
      <c r="E26" s="20"/>
      <c r="F26" s="20"/>
      <c r="G26" s="31">
        <f t="shared" si="0"/>
      </c>
      <c r="H26" s="25">
        <f t="shared" si="1"/>
      </c>
      <c r="I26" s="14"/>
      <c r="J26" s="14"/>
    </row>
    <row r="27" spans="1:10" ht="15.75">
      <c r="A27" s="14" t="s">
        <v>25</v>
      </c>
      <c r="B27" s="14"/>
      <c r="C27" s="20"/>
      <c r="D27" s="20"/>
      <c r="E27" s="20"/>
      <c r="F27" s="20"/>
      <c r="G27" s="31">
        <f t="shared" si="0"/>
      </c>
      <c r="H27" s="25">
        <f t="shared" si="1"/>
      </c>
      <c r="I27" s="14"/>
      <c r="J27" s="14"/>
    </row>
    <row r="28" spans="1:10" ht="15.75">
      <c r="A28" s="14" t="s">
        <v>26</v>
      </c>
      <c r="B28" s="14"/>
      <c r="C28" s="20"/>
      <c r="D28" s="20"/>
      <c r="E28" s="20"/>
      <c r="F28" s="20"/>
      <c r="G28" s="31">
        <f t="shared" si="0"/>
      </c>
      <c r="H28" s="25">
        <f t="shared" si="1"/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0</v>
      </c>
      <c r="C32" s="22">
        <f>SUM(C8:C31)</f>
        <v>0</v>
      </c>
      <c r="D32" s="22">
        <f>SUM(D8:D31)</f>
        <v>0</v>
      </c>
      <c r="E32" s="22">
        <f>SUM(E8:E31)</f>
        <v>0</v>
      </c>
      <c r="F32" s="22">
        <f>SUM(F8:F31)</f>
        <v>0</v>
      </c>
      <c r="G32" s="33">
        <f>IF(C32=0,"",(D32+E32+F32)/(C32+D32+E32+F32))</f>
      </c>
      <c r="H32" s="34">
        <f>IF(C32=0,"",(B32-(C32+D32+E32+F32))/B32)</f>
      </c>
    </row>
  </sheetData>
  <mergeCells count="1">
    <mergeCell ref="C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25">
      <selection activeCell="A29" sqref="A29:IV31"/>
    </sheetView>
  </sheetViews>
  <sheetFormatPr defaultColWidth="9.00390625" defaultRowHeight="15.75"/>
  <cols>
    <col min="1" max="1" width="19.375" style="1" customWidth="1"/>
    <col min="2" max="2" width="9.00390625" style="1" customWidth="1"/>
    <col min="3" max="3" width="8.12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48" t="s">
        <v>20</v>
      </c>
      <c r="D3" s="49"/>
      <c r="E3" s="10"/>
      <c r="F3" s="10"/>
      <c r="G3" s="28"/>
      <c r="H3" s="4" t="s">
        <v>4</v>
      </c>
      <c r="J3" s="8" t="s">
        <v>47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>
        <v>120</v>
      </c>
      <c r="C8" s="20">
        <v>0</v>
      </c>
      <c r="D8" s="20">
        <v>36</v>
      </c>
      <c r="E8" s="20">
        <v>65</v>
      </c>
      <c r="F8" s="20">
        <v>16</v>
      </c>
      <c r="G8" s="31">
        <f>IF(B8=0,"",(D8+E8+F8)/(C8+D8+E8+F8))</f>
        <v>1</v>
      </c>
      <c r="H8" s="25">
        <f>IF(B8=0,"",(B8-(C8+D8+E8+F8))/B8)</f>
        <v>0.025</v>
      </c>
      <c r="I8" s="14"/>
      <c r="J8" s="14"/>
    </row>
    <row r="9" spans="1:10" ht="15.75">
      <c r="A9" s="14" t="s">
        <v>29</v>
      </c>
      <c r="B9" s="14">
        <v>120</v>
      </c>
      <c r="C9" s="20">
        <v>6</v>
      </c>
      <c r="D9" s="20">
        <v>14</v>
      </c>
      <c r="E9" s="20">
        <v>69</v>
      </c>
      <c r="F9" s="20">
        <v>27</v>
      </c>
      <c r="G9" s="31">
        <f aca="true" t="shared" si="0" ref="G9:G31">IF(B9=0,"",(D9+E9+F9)/(C9+D9+E9+F9))</f>
        <v>0.9482758620689655</v>
      </c>
      <c r="H9" s="25">
        <f aca="true" t="shared" si="1" ref="H9:H31">IF(B9=0,"",(B9-(C9+D9+E9+F9))/B9)</f>
        <v>0.03333333333333333</v>
      </c>
      <c r="I9" s="14"/>
      <c r="J9" s="14"/>
    </row>
    <row r="10" spans="1:10" ht="15.75">
      <c r="A10" s="14" t="s">
        <v>30</v>
      </c>
      <c r="B10" s="14">
        <v>120</v>
      </c>
      <c r="C10" s="20">
        <v>1</v>
      </c>
      <c r="D10" s="20">
        <v>9</v>
      </c>
      <c r="E10" s="20">
        <v>54</v>
      </c>
      <c r="F10" s="20">
        <v>52</v>
      </c>
      <c r="G10" s="31">
        <f t="shared" si="0"/>
        <v>0.9913793103448276</v>
      </c>
      <c r="H10" s="25">
        <f t="shared" si="1"/>
        <v>0.03333333333333333</v>
      </c>
      <c r="I10" s="14"/>
      <c r="J10" s="14"/>
    </row>
    <row r="11" spans="1:10" ht="15.75">
      <c r="A11" s="14" t="s">
        <v>31</v>
      </c>
      <c r="B11" s="14">
        <v>120</v>
      </c>
      <c r="C11" s="20">
        <v>4</v>
      </c>
      <c r="D11" s="20">
        <v>51</v>
      </c>
      <c r="E11" s="20">
        <v>47</v>
      </c>
      <c r="F11" s="20">
        <v>15</v>
      </c>
      <c r="G11" s="31">
        <f t="shared" si="0"/>
        <v>0.9658119658119658</v>
      </c>
      <c r="H11" s="25">
        <f t="shared" si="1"/>
        <v>0.025</v>
      </c>
      <c r="I11" s="14"/>
      <c r="J11" s="14"/>
    </row>
    <row r="12" spans="1:10" ht="15.75">
      <c r="A12" s="14" t="s">
        <v>32</v>
      </c>
      <c r="B12" s="14">
        <v>95</v>
      </c>
      <c r="C12" s="20">
        <v>4</v>
      </c>
      <c r="D12" s="20">
        <v>30</v>
      </c>
      <c r="E12" s="20">
        <v>37</v>
      </c>
      <c r="F12" s="20">
        <v>12</v>
      </c>
      <c r="G12" s="31">
        <f t="shared" si="0"/>
        <v>0.9518072289156626</v>
      </c>
      <c r="H12" s="25">
        <f t="shared" si="1"/>
        <v>0.12631578947368421</v>
      </c>
      <c r="I12" s="14"/>
      <c r="J12" s="14"/>
    </row>
    <row r="13" spans="1:10" ht="15.75">
      <c r="A13" s="14" t="s">
        <v>33</v>
      </c>
      <c r="B13" s="14">
        <v>95</v>
      </c>
      <c r="C13" s="20">
        <v>7</v>
      </c>
      <c r="D13" s="20">
        <v>26</v>
      </c>
      <c r="E13" s="20">
        <v>48</v>
      </c>
      <c r="F13" s="20">
        <v>14</v>
      </c>
      <c r="G13" s="31">
        <f t="shared" si="0"/>
        <v>0.9263157894736842</v>
      </c>
      <c r="H13" s="25">
        <f t="shared" si="1"/>
        <v>0</v>
      </c>
      <c r="I13" s="14"/>
      <c r="J13" s="14"/>
    </row>
    <row r="14" spans="1:10" ht="15.75">
      <c r="A14" s="14" t="s">
        <v>34</v>
      </c>
      <c r="B14" s="14">
        <v>95</v>
      </c>
      <c r="C14" s="20">
        <v>7</v>
      </c>
      <c r="D14" s="20">
        <v>23</v>
      </c>
      <c r="E14" s="20">
        <v>59</v>
      </c>
      <c r="F14" s="20">
        <v>6</v>
      </c>
      <c r="G14" s="31">
        <f t="shared" si="0"/>
        <v>0.9263157894736842</v>
      </c>
      <c r="H14" s="25">
        <f t="shared" si="1"/>
        <v>0</v>
      </c>
      <c r="I14" s="14"/>
      <c r="J14" s="14"/>
    </row>
    <row r="15" spans="1:10" ht="15.75">
      <c r="A15" s="14" t="s">
        <v>35</v>
      </c>
      <c r="B15" s="14">
        <v>95</v>
      </c>
      <c r="C15" s="20">
        <v>12</v>
      </c>
      <c r="D15" s="20">
        <v>40</v>
      </c>
      <c r="E15" s="20">
        <v>34</v>
      </c>
      <c r="F15" s="20">
        <v>9</v>
      </c>
      <c r="G15" s="31">
        <f t="shared" si="0"/>
        <v>0.8736842105263158</v>
      </c>
      <c r="H15" s="25">
        <f t="shared" si="1"/>
        <v>0</v>
      </c>
      <c r="I15" s="14"/>
      <c r="J15" s="14"/>
    </row>
    <row r="16" spans="1:10" ht="15.75">
      <c r="A16" s="14" t="s">
        <v>14</v>
      </c>
      <c r="B16" s="14">
        <v>9</v>
      </c>
      <c r="C16" s="20">
        <v>0</v>
      </c>
      <c r="D16" s="20">
        <v>1</v>
      </c>
      <c r="E16" s="20">
        <v>3</v>
      </c>
      <c r="F16" s="20">
        <v>5</v>
      </c>
      <c r="G16" s="31">
        <f t="shared" si="0"/>
        <v>1</v>
      </c>
      <c r="H16" s="25">
        <f t="shared" si="1"/>
        <v>0</v>
      </c>
      <c r="I16" s="14"/>
      <c r="J16" s="14"/>
    </row>
    <row r="17" spans="1:10" ht="15.75">
      <c r="A17" s="14" t="s">
        <v>15</v>
      </c>
      <c r="B17" s="14">
        <v>9</v>
      </c>
      <c r="C17" s="20">
        <v>0</v>
      </c>
      <c r="D17" s="20">
        <v>2</v>
      </c>
      <c r="E17" s="20">
        <v>4</v>
      </c>
      <c r="F17" s="20">
        <v>3</v>
      </c>
      <c r="G17" s="31">
        <f t="shared" si="0"/>
        <v>1</v>
      </c>
      <c r="H17" s="25">
        <f t="shared" si="1"/>
        <v>0</v>
      </c>
      <c r="I17" s="14"/>
      <c r="J17" s="14"/>
    </row>
    <row r="18" spans="1:10" ht="15.75">
      <c r="A18" s="14" t="s">
        <v>16</v>
      </c>
      <c r="B18" s="14">
        <v>9</v>
      </c>
      <c r="C18" s="20">
        <v>0</v>
      </c>
      <c r="D18" s="20">
        <v>1</v>
      </c>
      <c r="E18" s="20">
        <v>6</v>
      </c>
      <c r="F18" s="20">
        <v>2</v>
      </c>
      <c r="G18" s="31">
        <f t="shared" si="0"/>
        <v>1</v>
      </c>
      <c r="H18" s="25">
        <f t="shared" si="1"/>
        <v>0</v>
      </c>
      <c r="I18" s="14"/>
      <c r="J18" s="14"/>
    </row>
    <row r="19" spans="1:10" ht="15.75">
      <c r="A19" s="14" t="s">
        <v>10</v>
      </c>
      <c r="B19" s="14">
        <v>121</v>
      </c>
      <c r="C19" s="20">
        <v>22</v>
      </c>
      <c r="D19" s="20">
        <v>68</v>
      </c>
      <c r="E19" s="20">
        <v>13</v>
      </c>
      <c r="F19" s="20">
        <v>9</v>
      </c>
      <c r="G19" s="31">
        <f t="shared" si="0"/>
        <v>0.8035714285714286</v>
      </c>
      <c r="H19" s="25">
        <f t="shared" si="1"/>
        <v>0.0743801652892562</v>
      </c>
      <c r="I19" s="14"/>
      <c r="J19" s="14"/>
    </row>
    <row r="20" spans="1:10" ht="15.75">
      <c r="A20" s="14" t="s">
        <v>11</v>
      </c>
      <c r="B20" s="14">
        <v>87</v>
      </c>
      <c r="C20" s="20">
        <v>30</v>
      </c>
      <c r="D20" s="20">
        <v>33</v>
      </c>
      <c r="E20" s="20">
        <v>11</v>
      </c>
      <c r="F20" s="20">
        <v>8</v>
      </c>
      <c r="G20" s="31">
        <f t="shared" si="0"/>
        <v>0.6341463414634146</v>
      </c>
      <c r="H20" s="25">
        <f t="shared" si="1"/>
        <v>0.05747126436781609</v>
      </c>
      <c r="I20" s="14"/>
      <c r="J20" s="14"/>
    </row>
    <row r="21" spans="1:10" s="9" customFormat="1" ht="12.75">
      <c r="A21" s="14" t="s">
        <v>1</v>
      </c>
      <c r="B21" s="14">
        <v>91</v>
      </c>
      <c r="C21" s="20">
        <v>1</v>
      </c>
      <c r="D21" s="20">
        <v>19</v>
      </c>
      <c r="E21" s="20">
        <v>43</v>
      </c>
      <c r="F21" s="20">
        <v>25</v>
      </c>
      <c r="G21" s="31">
        <f t="shared" si="0"/>
        <v>0.9886363636363636</v>
      </c>
      <c r="H21" s="25">
        <f t="shared" si="1"/>
        <v>0.03296703296703297</v>
      </c>
      <c r="I21" s="14"/>
      <c r="J21" s="14"/>
    </row>
    <row r="22" spans="1:10" ht="15.75">
      <c r="A22" s="14" t="s">
        <v>7</v>
      </c>
      <c r="B22" s="14">
        <v>90</v>
      </c>
      <c r="C22" s="20">
        <v>9</v>
      </c>
      <c r="D22" s="20">
        <v>23</v>
      </c>
      <c r="E22" s="20">
        <v>35</v>
      </c>
      <c r="F22" s="20">
        <v>20</v>
      </c>
      <c r="G22" s="31">
        <f t="shared" si="0"/>
        <v>0.896551724137931</v>
      </c>
      <c r="H22" s="25">
        <f t="shared" si="1"/>
        <v>0.03333333333333333</v>
      </c>
      <c r="I22" s="14"/>
      <c r="J22" s="14"/>
    </row>
    <row r="23" spans="1:10" ht="15.75">
      <c r="A23" s="14" t="s">
        <v>6</v>
      </c>
      <c r="B23" s="14">
        <v>83</v>
      </c>
      <c r="C23" s="20">
        <v>4</v>
      </c>
      <c r="D23" s="20">
        <v>19</v>
      </c>
      <c r="E23" s="20">
        <v>36</v>
      </c>
      <c r="F23" s="20">
        <v>22</v>
      </c>
      <c r="G23" s="31">
        <f t="shared" si="0"/>
        <v>0.9506172839506173</v>
      </c>
      <c r="H23" s="25">
        <f t="shared" si="1"/>
        <v>0.024096385542168676</v>
      </c>
      <c r="I23" s="14"/>
      <c r="J23" s="14"/>
    </row>
    <row r="24" spans="1:10" ht="15.75">
      <c r="A24" s="14" t="s">
        <v>8</v>
      </c>
      <c r="B24" s="14">
        <v>71</v>
      </c>
      <c r="C24" s="20">
        <v>6</v>
      </c>
      <c r="D24" s="20">
        <v>36</v>
      </c>
      <c r="E24" s="20">
        <v>22</v>
      </c>
      <c r="F24" s="20">
        <v>6</v>
      </c>
      <c r="G24" s="31">
        <f t="shared" si="0"/>
        <v>0.9142857142857143</v>
      </c>
      <c r="H24" s="25">
        <f t="shared" si="1"/>
        <v>0.014084507042253521</v>
      </c>
      <c r="I24" s="14"/>
      <c r="J24" s="14"/>
    </row>
    <row r="25" spans="1:10" ht="15.75">
      <c r="A25" s="14" t="s">
        <v>9</v>
      </c>
      <c r="B25" s="14">
        <v>52</v>
      </c>
      <c r="C25" s="20">
        <v>13</v>
      </c>
      <c r="D25" s="20">
        <v>23</v>
      </c>
      <c r="E25" s="20">
        <v>15</v>
      </c>
      <c r="F25" s="20"/>
      <c r="G25" s="31">
        <f t="shared" si="0"/>
        <v>0.7450980392156863</v>
      </c>
      <c r="H25" s="25">
        <f t="shared" si="1"/>
        <v>0.019230769230769232</v>
      </c>
      <c r="I25" s="14"/>
      <c r="J25" s="14"/>
    </row>
    <row r="26" spans="1:10" ht="15.75">
      <c r="A26" s="14" t="s">
        <v>24</v>
      </c>
      <c r="B26" s="14">
        <v>76</v>
      </c>
      <c r="C26" s="20">
        <v>6</v>
      </c>
      <c r="D26" s="20">
        <v>18</v>
      </c>
      <c r="E26" s="20">
        <v>52</v>
      </c>
      <c r="F26" s="20"/>
      <c r="G26" s="31">
        <f t="shared" si="0"/>
        <v>0.9210526315789473</v>
      </c>
      <c r="H26" s="25">
        <f t="shared" si="1"/>
        <v>0</v>
      </c>
      <c r="I26" s="14"/>
      <c r="J26" s="14"/>
    </row>
    <row r="27" spans="1:10" ht="15.75">
      <c r="A27" s="14" t="s">
        <v>25</v>
      </c>
      <c r="B27" s="14">
        <v>76</v>
      </c>
      <c r="C27" s="20">
        <v>1</v>
      </c>
      <c r="D27" s="20">
        <v>27</v>
      </c>
      <c r="E27" s="20">
        <v>33</v>
      </c>
      <c r="F27" s="20">
        <v>14</v>
      </c>
      <c r="G27" s="31">
        <f t="shared" si="0"/>
        <v>0.9866666666666667</v>
      </c>
      <c r="H27" s="25">
        <f t="shared" si="1"/>
        <v>0.013157894736842105</v>
      </c>
      <c r="I27" s="14"/>
      <c r="J27" s="14"/>
    </row>
    <row r="28" spans="1:10" ht="15.75">
      <c r="A28" s="14" t="s">
        <v>26</v>
      </c>
      <c r="B28" s="14">
        <v>51</v>
      </c>
      <c r="C28" s="20"/>
      <c r="D28" s="20">
        <v>5</v>
      </c>
      <c r="E28" s="20">
        <v>27</v>
      </c>
      <c r="F28" s="20">
        <v>17</v>
      </c>
      <c r="G28" s="31">
        <f t="shared" si="0"/>
        <v>1</v>
      </c>
      <c r="H28" s="25">
        <f t="shared" si="1"/>
        <v>0.0392156862745098</v>
      </c>
      <c r="I28" s="14"/>
      <c r="J28" s="14"/>
    </row>
    <row r="29" spans="1:10" ht="15.75">
      <c r="A29" s="14" t="s">
        <v>17</v>
      </c>
      <c r="B29" s="14">
        <v>2</v>
      </c>
      <c r="C29" s="20">
        <v>0</v>
      </c>
      <c r="D29" s="20">
        <v>0</v>
      </c>
      <c r="E29" s="20">
        <v>1</v>
      </c>
      <c r="F29" s="20">
        <v>1</v>
      </c>
      <c r="G29" s="31">
        <f t="shared" si="0"/>
        <v>1</v>
      </c>
      <c r="H29" s="25">
        <f t="shared" si="1"/>
        <v>0</v>
      </c>
      <c r="I29" s="14"/>
      <c r="J29" s="14"/>
    </row>
    <row r="30" spans="1:10" ht="15.75">
      <c r="A30" s="14" t="s">
        <v>18</v>
      </c>
      <c r="B30" s="14">
        <v>2</v>
      </c>
      <c r="C30" s="20">
        <v>0</v>
      </c>
      <c r="D30" s="20">
        <v>0</v>
      </c>
      <c r="E30" s="20">
        <v>1</v>
      </c>
      <c r="F30" s="20">
        <v>1</v>
      </c>
      <c r="G30" s="31">
        <f t="shared" si="0"/>
        <v>1</v>
      </c>
      <c r="H30" s="25">
        <f t="shared" si="1"/>
        <v>0</v>
      </c>
      <c r="I30" s="14"/>
      <c r="J30" s="14"/>
    </row>
    <row r="31" spans="1:10" ht="15.75">
      <c r="A31" s="14" t="s">
        <v>19</v>
      </c>
      <c r="B31" s="14">
        <v>2</v>
      </c>
      <c r="C31" s="20">
        <v>0</v>
      </c>
      <c r="D31" s="20">
        <v>0</v>
      </c>
      <c r="E31" s="20">
        <v>1</v>
      </c>
      <c r="F31" s="20">
        <v>1</v>
      </c>
      <c r="G31" s="31">
        <f t="shared" si="0"/>
        <v>1</v>
      </c>
      <c r="H31" s="25">
        <f t="shared" si="1"/>
        <v>0</v>
      </c>
      <c r="I31" s="14"/>
      <c r="J31" s="14"/>
    </row>
    <row r="32" spans="1:8" ht="15.75">
      <c r="A32" s="15" t="s">
        <v>0</v>
      </c>
      <c r="B32" s="22">
        <f>SUM(B8:B31)</f>
        <v>1691</v>
      </c>
      <c r="C32" s="22">
        <f>SUM(C8:C31)</f>
        <v>133</v>
      </c>
      <c r="D32" s="22">
        <f>SUM(D8:D31)</f>
        <v>504</v>
      </c>
      <c r="E32" s="22">
        <f>SUM(E8:E31)</f>
        <v>716</v>
      </c>
      <c r="F32" s="22">
        <f>SUM(F8:F31)</f>
        <v>285</v>
      </c>
      <c r="G32" s="33">
        <f>IF(C32=0,"",(D32+E32+F32)/(C32+D32+E32+F32))</f>
        <v>0.9188034188034188</v>
      </c>
      <c r="H32" s="34">
        <f>IF(C32=0,"",(B32-(C32+D32+E32+F32))/B32)</f>
        <v>0.03134240094618569</v>
      </c>
    </row>
  </sheetData>
  <mergeCells count="1">
    <mergeCell ref="C3:D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0">
      <selection activeCell="A29" sqref="A29:IV31"/>
    </sheetView>
  </sheetViews>
  <sheetFormatPr defaultColWidth="9.00390625" defaultRowHeight="15.75"/>
  <cols>
    <col min="1" max="1" width="19.50390625" style="1" customWidth="1"/>
    <col min="2" max="2" width="9.00390625" style="1" customWidth="1"/>
    <col min="3" max="3" width="8.12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48" t="s">
        <v>20</v>
      </c>
      <c r="D3" s="49"/>
      <c r="E3" s="10"/>
      <c r="F3" s="10"/>
      <c r="G3" s="28"/>
      <c r="H3" s="4" t="s">
        <v>4</v>
      </c>
      <c r="J3" s="8" t="s">
        <v>55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>
        <v>17</v>
      </c>
      <c r="C8" s="20">
        <v>0</v>
      </c>
      <c r="D8" s="20">
        <v>6</v>
      </c>
      <c r="E8" s="20">
        <v>7</v>
      </c>
      <c r="F8" s="20">
        <v>2</v>
      </c>
      <c r="G8" s="31">
        <f>IF(B8=0,"",(D8+E8+F8)/(C8+D8+E8+F8))</f>
        <v>1</v>
      </c>
      <c r="H8" s="25">
        <f>IF(B8=0,"",(B8-(C8+D8+E8+F8))/B8)</f>
        <v>0.11764705882352941</v>
      </c>
      <c r="I8" s="14"/>
      <c r="J8" s="14"/>
    </row>
    <row r="9" spans="1:10" ht="15.75">
      <c r="A9" s="14" t="s">
        <v>29</v>
      </c>
      <c r="B9" s="14">
        <v>17</v>
      </c>
      <c r="C9" s="20">
        <v>1</v>
      </c>
      <c r="D9" s="20">
        <v>3</v>
      </c>
      <c r="E9" s="20">
        <v>10</v>
      </c>
      <c r="F9" s="20">
        <v>2</v>
      </c>
      <c r="G9" s="31">
        <f aca="true" t="shared" si="0" ref="G9:G31">IF(B9=0,"",(D9+E9+F9)/(C9+D9+E9+F9))</f>
        <v>0.9375</v>
      </c>
      <c r="H9" s="25">
        <f aca="true" t="shared" si="1" ref="H9:H31">IF(B9=0,"",(B9-(C9+D9+E9+F9))/B9)</f>
        <v>0.058823529411764705</v>
      </c>
      <c r="I9" s="14"/>
      <c r="J9" s="14"/>
    </row>
    <row r="10" spans="1:10" ht="15.75">
      <c r="A10" s="14" t="s">
        <v>30</v>
      </c>
      <c r="B10" s="14">
        <v>17</v>
      </c>
      <c r="C10" s="20">
        <v>0</v>
      </c>
      <c r="D10" s="20">
        <v>3</v>
      </c>
      <c r="E10" s="20">
        <v>10</v>
      </c>
      <c r="F10" s="20">
        <v>3</v>
      </c>
      <c r="G10" s="31">
        <f t="shared" si="0"/>
        <v>1</v>
      </c>
      <c r="H10" s="25">
        <f t="shared" si="1"/>
        <v>0.058823529411764705</v>
      </c>
      <c r="I10" s="14"/>
      <c r="J10" s="14"/>
    </row>
    <row r="11" spans="1:10" ht="15.75">
      <c r="A11" s="14" t="s">
        <v>31</v>
      </c>
      <c r="B11" s="14">
        <v>17</v>
      </c>
      <c r="C11" s="20">
        <v>3</v>
      </c>
      <c r="D11" s="20">
        <v>7</v>
      </c>
      <c r="E11" s="20">
        <v>5</v>
      </c>
      <c r="F11" s="20">
        <v>1</v>
      </c>
      <c r="G11" s="31">
        <f t="shared" si="0"/>
        <v>0.8125</v>
      </c>
      <c r="H11" s="25">
        <f t="shared" si="1"/>
        <v>0.058823529411764705</v>
      </c>
      <c r="I11" s="14"/>
      <c r="J11" s="14"/>
    </row>
    <row r="12" spans="1:10" ht="15.75">
      <c r="A12" s="14" t="s">
        <v>32</v>
      </c>
      <c r="B12" s="14">
        <v>18</v>
      </c>
      <c r="C12" s="20">
        <v>0</v>
      </c>
      <c r="D12" s="20">
        <v>7</v>
      </c>
      <c r="E12" s="20">
        <v>10</v>
      </c>
      <c r="F12" s="20">
        <v>0</v>
      </c>
      <c r="G12" s="31">
        <f t="shared" si="0"/>
        <v>1</v>
      </c>
      <c r="H12" s="25">
        <f t="shared" si="1"/>
        <v>0.05555555555555555</v>
      </c>
      <c r="I12" s="14"/>
      <c r="J12" s="14"/>
    </row>
    <row r="13" spans="1:10" ht="15.75">
      <c r="A13" s="14" t="s">
        <v>33</v>
      </c>
      <c r="B13" s="14">
        <v>18</v>
      </c>
      <c r="C13" s="20">
        <v>1</v>
      </c>
      <c r="D13" s="20">
        <v>4</v>
      </c>
      <c r="E13" s="20">
        <v>9</v>
      </c>
      <c r="F13" s="20">
        <v>3</v>
      </c>
      <c r="G13" s="31">
        <f t="shared" si="0"/>
        <v>0.9411764705882353</v>
      </c>
      <c r="H13" s="25">
        <f t="shared" si="1"/>
        <v>0.05555555555555555</v>
      </c>
      <c r="I13" s="14"/>
      <c r="J13" s="14"/>
    </row>
    <row r="14" spans="1:10" ht="15.75">
      <c r="A14" s="14" t="s">
        <v>34</v>
      </c>
      <c r="B14" s="14">
        <v>18</v>
      </c>
      <c r="C14" s="20">
        <v>0</v>
      </c>
      <c r="D14" s="20">
        <v>3</v>
      </c>
      <c r="E14" s="20">
        <v>12</v>
      </c>
      <c r="F14" s="20">
        <v>2</v>
      </c>
      <c r="G14" s="31">
        <f t="shared" si="0"/>
        <v>1</v>
      </c>
      <c r="H14" s="25">
        <f t="shared" si="1"/>
        <v>0.05555555555555555</v>
      </c>
      <c r="I14" s="14"/>
      <c r="J14" s="14"/>
    </row>
    <row r="15" spans="1:10" ht="15.75">
      <c r="A15" s="14" t="s">
        <v>35</v>
      </c>
      <c r="B15" s="14">
        <v>18</v>
      </c>
      <c r="C15" s="20">
        <v>1</v>
      </c>
      <c r="D15" s="20">
        <v>10</v>
      </c>
      <c r="E15" s="20">
        <v>5</v>
      </c>
      <c r="F15" s="20">
        <v>1</v>
      </c>
      <c r="G15" s="31">
        <f t="shared" si="0"/>
        <v>0.9411764705882353</v>
      </c>
      <c r="H15" s="25">
        <f t="shared" si="1"/>
        <v>0.05555555555555555</v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>
        <v>21</v>
      </c>
      <c r="C19" s="20">
        <v>5</v>
      </c>
      <c r="D19" s="20">
        <v>12</v>
      </c>
      <c r="E19" s="20">
        <v>1</v>
      </c>
      <c r="F19" s="20">
        <v>1</v>
      </c>
      <c r="G19" s="31">
        <f t="shared" si="0"/>
        <v>0.7368421052631579</v>
      </c>
      <c r="H19" s="25">
        <f t="shared" si="1"/>
        <v>0.09523809523809523</v>
      </c>
      <c r="I19" s="14"/>
      <c r="J19" s="14"/>
    </row>
    <row r="20" spans="1:10" ht="15.75">
      <c r="A20" s="14" t="s">
        <v>11</v>
      </c>
      <c r="B20" s="14">
        <v>14</v>
      </c>
      <c r="C20" s="20">
        <v>2</v>
      </c>
      <c r="D20" s="20">
        <v>6</v>
      </c>
      <c r="E20" s="20">
        <v>3</v>
      </c>
      <c r="F20" s="20">
        <v>2</v>
      </c>
      <c r="G20" s="31">
        <f t="shared" si="0"/>
        <v>0.8461538461538461</v>
      </c>
      <c r="H20" s="25">
        <f t="shared" si="1"/>
        <v>0.07142857142857142</v>
      </c>
      <c r="I20" s="14"/>
      <c r="J20" s="14"/>
    </row>
    <row r="21" spans="1:10" s="9" customFormat="1" ht="12.75">
      <c r="A21" s="14" t="s">
        <v>1</v>
      </c>
      <c r="B21" s="14">
        <v>19</v>
      </c>
      <c r="C21" s="20">
        <v>1</v>
      </c>
      <c r="D21" s="20">
        <v>8</v>
      </c>
      <c r="E21" s="20">
        <v>7</v>
      </c>
      <c r="F21" s="20">
        <v>1</v>
      </c>
      <c r="G21" s="31">
        <f t="shared" si="0"/>
        <v>0.9411764705882353</v>
      </c>
      <c r="H21" s="25">
        <f t="shared" si="1"/>
        <v>0.10526315789473684</v>
      </c>
      <c r="I21" s="14"/>
      <c r="J21" s="14"/>
    </row>
    <row r="22" spans="1:10" ht="15.75">
      <c r="A22" s="14" t="s">
        <v>7</v>
      </c>
      <c r="B22" s="14">
        <v>18</v>
      </c>
      <c r="C22" s="20">
        <v>1</v>
      </c>
      <c r="D22" s="20">
        <v>11</v>
      </c>
      <c r="E22" s="20">
        <v>5</v>
      </c>
      <c r="F22" s="20"/>
      <c r="G22" s="31">
        <f t="shared" si="0"/>
        <v>0.9411764705882353</v>
      </c>
      <c r="H22" s="25">
        <f t="shared" si="1"/>
        <v>0.05555555555555555</v>
      </c>
      <c r="I22" s="14"/>
      <c r="J22" s="14"/>
    </row>
    <row r="23" spans="1:10" ht="15.75">
      <c r="A23" s="14" t="s">
        <v>6</v>
      </c>
      <c r="B23" s="14">
        <v>21</v>
      </c>
      <c r="C23" s="20">
        <v>1</v>
      </c>
      <c r="D23" s="20">
        <v>11</v>
      </c>
      <c r="E23" s="20">
        <v>5</v>
      </c>
      <c r="F23" s="20">
        <v>3</v>
      </c>
      <c r="G23" s="31">
        <f t="shared" si="0"/>
        <v>0.95</v>
      </c>
      <c r="H23" s="25">
        <f t="shared" si="1"/>
        <v>0.047619047619047616</v>
      </c>
      <c r="I23" s="14"/>
      <c r="J23" s="14"/>
    </row>
    <row r="24" spans="1:10" ht="15.75">
      <c r="A24" s="14" t="s">
        <v>8</v>
      </c>
      <c r="B24" s="14">
        <v>20</v>
      </c>
      <c r="C24" s="20">
        <v>3</v>
      </c>
      <c r="D24" s="20">
        <v>10</v>
      </c>
      <c r="E24" s="20">
        <v>6</v>
      </c>
      <c r="F24" s="20">
        <v>1</v>
      </c>
      <c r="G24" s="31">
        <f t="shared" si="0"/>
        <v>0.85</v>
      </c>
      <c r="H24" s="25">
        <f t="shared" si="1"/>
        <v>0</v>
      </c>
      <c r="I24" s="14"/>
      <c r="J24" s="14"/>
    </row>
    <row r="25" spans="1:10" ht="15.75">
      <c r="A25" s="14" t="s">
        <v>9</v>
      </c>
      <c r="B25" s="14">
        <v>13</v>
      </c>
      <c r="C25" s="20">
        <v>1</v>
      </c>
      <c r="D25" s="20">
        <v>6</v>
      </c>
      <c r="E25" s="20">
        <v>5</v>
      </c>
      <c r="F25" s="20"/>
      <c r="G25" s="31">
        <f t="shared" si="0"/>
        <v>0.9166666666666666</v>
      </c>
      <c r="H25" s="25">
        <f t="shared" si="1"/>
        <v>0.07692307692307693</v>
      </c>
      <c r="I25" s="14"/>
      <c r="J25" s="14"/>
    </row>
    <row r="26" spans="1:10" ht="15.75">
      <c r="A26" s="14" t="s">
        <v>24</v>
      </c>
      <c r="B26" s="14">
        <v>17</v>
      </c>
      <c r="C26" s="20">
        <v>3</v>
      </c>
      <c r="D26" s="20">
        <v>11</v>
      </c>
      <c r="E26" s="20">
        <v>3</v>
      </c>
      <c r="F26" s="20"/>
      <c r="G26" s="31">
        <f t="shared" si="0"/>
        <v>0.8235294117647058</v>
      </c>
      <c r="H26" s="25">
        <f t="shared" si="1"/>
        <v>0</v>
      </c>
      <c r="I26" s="14"/>
      <c r="J26" s="14"/>
    </row>
    <row r="27" spans="1:10" ht="15.75">
      <c r="A27" s="14" t="s">
        <v>25</v>
      </c>
      <c r="B27" s="14"/>
      <c r="C27" s="20"/>
      <c r="D27" s="20"/>
      <c r="E27" s="20"/>
      <c r="F27" s="20"/>
      <c r="G27" s="31">
        <f t="shared" si="0"/>
      </c>
      <c r="H27" s="25">
        <f t="shared" si="1"/>
      </c>
      <c r="I27" s="14"/>
      <c r="J27" s="14"/>
    </row>
    <row r="28" spans="1:10" ht="15.75">
      <c r="A28" s="14" t="s">
        <v>26</v>
      </c>
      <c r="B28" s="14"/>
      <c r="C28" s="20"/>
      <c r="D28" s="20"/>
      <c r="E28" s="20"/>
      <c r="F28" s="20"/>
      <c r="G28" s="31">
        <f t="shared" si="0"/>
      </c>
      <c r="H28" s="25">
        <f t="shared" si="1"/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283</v>
      </c>
      <c r="C32" s="22">
        <f>SUM(C8:C31)</f>
        <v>23</v>
      </c>
      <c r="D32" s="22">
        <f>SUM(D8:D31)</f>
        <v>118</v>
      </c>
      <c r="E32" s="22">
        <f>SUM(E8:E31)</f>
        <v>103</v>
      </c>
      <c r="F32" s="22">
        <f>SUM(F8:F31)</f>
        <v>22</v>
      </c>
      <c r="G32" s="33">
        <f>IF(C32=0,"",(D32+E32+F32)/(C32+D32+E32+F32))</f>
        <v>0.9135338345864662</v>
      </c>
      <c r="H32" s="34">
        <f>IF(C32=0,"",(B32-(C32+D32+E32+F32))/B32)</f>
        <v>0.06007067137809187</v>
      </c>
    </row>
  </sheetData>
  <mergeCells count="1">
    <mergeCell ref="C3:D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1">
      <selection activeCell="A29" sqref="A29:IV31"/>
    </sheetView>
  </sheetViews>
  <sheetFormatPr defaultColWidth="9.00390625" defaultRowHeight="15.75"/>
  <cols>
    <col min="1" max="1" width="19.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48" t="s">
        <v>20</v>
      </c>
      <c r="D3" s="49"/>
      <c r="E3" s="10"/>
      <c r="F3" s="10"/>
      <c r="G3" s="28"/>
      <c r="H3" s="4" t="s">
        <v>4</v>
      </c>
      <c r="J3" s="8" t="s">
        <v>46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>
        <v>265</v>
      </c>
      <c r="C8" s="20">
        <v>6</v>
      </c>
      <c r="D8" s="20">
        <v>96</v>
      </c>
      <c r="E8" s="20">
        <v>110</v>
      </c>
      <c r="F8" s="20">
        <v>45</v>
      </c>
      <c r="G8" s="31">
        <f>IF(B8=0,"",(D8+E8+F8)/(C8+D8+E8+F8))</f>
        <v>0.9766536964980544</v>
      </c>
      <c r="H8" s="25">
        <f>IF(B8=0,"",(B8-(C8+D8+E8+F8))/B8)</f>
        <v>0.03018867924528302</v>
      </c>
      <c r="I8" s="14"/>
      <c r="J8" s="14"/>
    </row>
    <row r="9" spans="1:10" ht="15.75">
      <c r="A9" s="14" t="s">
        <v>29</v>
      </c>
      <c r="B9" s="14">
        <v>265</v>
      </c>
      <c r="C9" s="20">
        <v>14</v>
      </c>
      <c r="D9" s="20">
        <v>76</v>
      </c>
      <c r="E9" s="20">
        <v>123</v>
      </c>
      <c r="F9" s="20">
        <v>46</v>
      </c>
      <c r="G9" s="31">
        <f aca="true" t="shared" si="0" ref="G9:G31">IF(B9=0,"",(D9+E9+F9)/(C9+D9+E9+F9))</f>
        <v>0.9459459459459459</v>
      </c>
      <c r="H9" s="25">
        <f aca="true" t="shared" si="1" ref="H9:H31">IF(B9=0,"",(B9-(C9+D9+E9+F9))/B9)</f>
        <v>0.022641509433962263</v>
      </c>
      <c r="I9" s="14"/>
      <c r="J9" s="14"/>
    </row>
    <row r="10" spans="1:10" ht="15.75">
      <c r="A10" s="14" t="s">
        <v>30</v>
      </c>
      <c r="B10" s="14">
        <v>265</v>
      </c>
      <c r="C10" s="20">
        <v>3</v>
      </c>
      <c r="D10" s="20">
        <v>42</v>
      </c>
      <c r="E10" s="20">
        <v>113</v>
      </c>
      <c r="F10" s="20">
        <v>98</v>
      </c>
      <c r="G10" s="31">
        <f t="shared" si="0"/>
        <v>0.98828125</v>
      </c>
      <c r="H10" s="25">
        <f t="shared" si="1"/>
        <v>0.033962264150943396</v>
      </c>
      <c r="I10" s="14"/>
      <c r="J10" s="14"/>
    </row>
    <row r="11" spans="1:10" ht="15.75">
      <c r="A11" s="14" t="s">
        <v>31</v>
      </c>
      <c r="B11" s="14">
        <v>265</v>
      </c>
      <c r="C11" s="20">
        <v>17</v>
      </c>
      <c r="D11" s="20">
        <v>98</v>
      </c>
      <c r="E11" s="20">
        <v>99</v>
      </c>
      <c r="F11" s="20">
        <v>45</v>
      </c>
      <c r="G11" s="31">
        <f t="shared" si="0"/>
        <v>0.9343629343629344</v>
      </c>
      <c r="H11" s="25">
        <f t="shared" si="1"/>
        <v>0.022641509433962263</v>
      </c>
      <c r="I11" s="14"/>
      <c r="J11" s="14"/>
    </row>
    <row r="12" spans="1:10" ht="15.75">
      <c r="A12" s="14" t="s">
        <v>32</v>
      </c>
      <c r="B12" s="14">
        <v>187</v>
      </c>
      <c r="C12" s="20">
        <v>2</v>
      </c>
      <c r="D12" s="20">
        <v>39</v>
      </c>
      <c r="E12" s="20">
        <v>54</v>
      </c>
      <c r="F12" s="20">
        <v>23</v>
      </c>
      <c r="G12" s="31">
        <f t="shared" si="0"/>
        <v>0.9830508474576272</v>
      </c>
      <c r="H12" s="25">
        <f t="shared" si="1"/>
        <v>0.3689839572192513</v>
      </c>
      <c r="I12" s="14"/>
      <c r="J12" s="14"/>
    </row>
    <row r="13" spans="1:10" ht="15.75">
      <c r="A13" s="14" t="s">
        <v>33</v>
      </c>
      <c r="B13" s="14">
        <v>187</v>
      </c>
      <c r="C13" s="20">
        <v>11</v>
      </c>
      <c r="D13" s="20">
        <v>80</v>
      </c>
      <c r="E13" s="20">
        <v>73</v>
      </c>
      <c r="F13" s="20">
        <v>21</v>
      </c>
      <c r="G13" s="31">
        <f t="shared" si="0"/>
        <v>0.9405405405405406</v>
      </c>
      <c r="H13" s="25">
        <f t="shared" si="1"/>
        <v>0.0106951871657754</v>
      </c>
      <c r="I13" s="14"/>
      <c r="J13" s="14"/>
    </row>
    <row r="14" spans="1:10" ht="15.75">
      <c r="A14" s="14" t="s">
        <v>34</v>
      </c>
      <c r="B14" s="14">
        <v>187</v>
      </c>
      <c r="C14" s="20">
        <v>17</v>
      </c>
      <c r="D14" s="20">
        <v>61</v>
      </c>
      <c r="E14" s="20">
        <v>91</v>
      </c>
      <c r="F14" s="20">
        <v>15</v>
      </c>
      <c r="G14" s="31">
        <f t="shared" si="0"/>
        <v>0.907608695652174</v>
      </c>
      <c r="H14" s="25">
        <f t="shared" si="1"/>
        <v>0.016042780748663103</v>
      </c>
      <c r="I14" s="14"/>
      <c r="J14" s="14"/>
    </row>
    <row r="15" spans="1:10" ht="15.75">
      <c r="A15" s="14" t="s">
        <v>35</v>
      </c>
      <c r="B15" s="14">
        <v>187</v>
      </c>
      <c r="C15" s="20">
        <v>22</v>
      </c>
      <c r="D15" s="20">
        <v>86</v>
      </c>
      <c r="E15" s="20">
        <v>63</v>
      </c>
      <c r="F15" s="20">
        <v>14</v>
      </c>
      <c r="G15" s="31">
        <f t="shared" si="0"/>
        <v>0.8810810810810811</v>
      </c>
      <c r="H15" s="25">
        <f t="shared" si="1"/>
        <v>0.0106951871657754</v>
      </c>
      <c r="I15" s="14"/>
      <c r="J15" s="14"/>
    </row>
    <row r="16" spans="1:10" ht="15.75">
      <c r="A16" s="14" t="s">
        <v>14</v>
      </c>
      <c r="B16" s="14">
        <v>32</v>
      </c>
      <c r="C16" s="20">
        <v>2</v>
      </c>
      <c r="D16" s="20">
        <v>18</v>
      </c>
      <c r="E16" s="20">
        <v>6</v>
      </c>
      <c r="F16" s="20">
        <v>6</v>
      </c>
      <c r="G16" s="31">
        <f t="shared" si="0"/>
        <v>0.9375</v>
      </c>
      <c r="H16" s="25">
        <f t="shared" si="1"/>
        <v>0</v>
      </c>
      <c r="I16" s="14"/>
      <c r="J16" s="14"/>
    </row>
    <row r="17" spans="1:10" ht="15.75">
      <c r="A17" s="14" t="s">
        <v>15</v>
      </c>
      <c r="B17" s="14">
        <v>32</v>
      </c>
      <c r="C17" s="20">
        <v>2</v>
      </c>
      <c r="D17" s="20">
        <v>11</v>
      </c>
      <c r="E17" s="20">
        <v>16</v>
      </c>
      <c r="F17" s="20">
        <v>3</v>
      </c>
      <c r="G17" s="31">
        <f t="shared" si="0"/>
        <v>0.9375</v>
      </c>
      <c r="H17" s="25">
        <f t="shared" si="1"/>
        <v>0</v>
      </c>
      <c r="I17" s="14"/>
      <c r="J17" s="14"/>
    </row>
    <row r="18" spans="1:10" ht="15.75">
      <c r="A18" s="14" t="s">
        <v>16</v>
      </c>
      <c r="B18" s="14">
        <v>32</v>
      </c>
      <c r="C18" s="20">
        <v>3</v>
      </c>
      <c r="D18" s="20">
        <v>24</v>
      </c>
      <c r="E18" s="20">
        <v>4</v>
      </c>
      <c r="F18" s="20">
        <v>1</v>
      </c>
      <c r="G18" s="31">
        <f t="shared" si="0"/>
        <v>0.90625</v>
      </c>
      <c r="H18" s="25">
        <f t="shared" si="1"/>
        <v>0</v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>
        <v>276</v>
      </c>
      <c r="C21" s="20">
        <v>12</v>
      </c>
      <c r="D21" s="20">
        <v>147</v>
      </c>
      <c r="E21" s="20">
        <v>77</v>
      </c>
      <c r="F21" s="20">
        <v>24</v>
      </c>
      <c r="G21" s="31">
        <f t="shared" si="0"/>
        <v>0.9538461538461539</v>
      </c>
      <c r="H21" s="25">
        <f t="shared" si="1"/>
        <v>0.057971014492753624</v>
      </c>
      <c r="I21" s="14"/>
      <c r="J21" s="14"/>
    </row>
    <row r="22" spans="1:10" ht="15.75">
      <c r="A22" s="14" t="s">
        <v>7</v>
      </c>
      <c r="B22" s="14">
        <v>204</v>
      </c>
      <c r="C22" s="20">
        <v>60</v>
      </c>
      <c r="D22" s="20">
        <v>74</v>
      </c>
      <c r="E22" s="20">
        <v>28</v>
      </c>
      <c r="F22" s="20">
        <v>14</v>
      </c>
      <c r="G22" s="31">
        <f t="shared" si="0"/>
        <v>0.6590909090909091</v>
      </c>
      <c r="H22" s="25">
        <f t="shared" si="1"/>
        <v>0.13725490196078433</v>
      </c>
      <c r="I22" s="14"/>
      <c r="J22" s="14"/>
    </row>
    <row r="23" spans="1:10" ht="15.75">
      <c r="A23" s="14" t="s">
        <v>6</v>
      </c>
      <c r="B23" s="14">
        <v>51</v>
      </c>
      <c r="C23" s="20">
        <v>6</v>
      </c>
      <c r="D23" s="20">
        <v>17</v>
      </c>
      <c r="E23" s="20">
        <v>21</v>
      </c>
      <c r="F23" s="20"/>
      <c r="G23" s="31">
        <f t="shared" si="0"/>
        <v>0.8636363636363636</v>
      </c>
      <c r="H23" s="25">
        <f t="shared" si="1"/>
        <v>0.13725490196078433</v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>
        <v>390</v>
      </c>
      <c r="C26" s="20">
        <v>23</v>
      </c>
      <c r="D26" s="20">
        <v>179</v>
      </c>
      <c r="E26" s="20">
        <v>153</v>
      </c>
      <c r="F26" s="20"/>
      <c r="G26" s="31">
        <f t="shared" si="0"/>
        <v>0.9352112676056338</v>
      </c>
      <c r="H26" s="25">
        <f t="shared" si="1"/>
        <v>0.08974358974358974</v>
      </c>
      <c r="I26" s="14"/>
      <c r="J26" s="14"/>
    </row>
    <row r="27" spans="1:10" ht="15.75">
      <c r="A27" s="14" t="s">
        <v>25</v>
      </c>
      <c r="B27" s="14">
        <v>390</v>
      </c>
      <c r="C27" s="20">
        <v>25</v>
      </c>
      <c r="D27" s="20">
        <v>165</v>
      </c>
      <c r="E27" s="20">
        <v>153</v>
      </c>
      <c r="F27" s="20">
        <v>38</v>
      </c>
      <c r="G27" s="31">
        <f t="shared" si="0"/>
        <v>0.9343832020997376</v>
      </c>
      <c r="H27" s="25">
        <f t="shared" si="1"/>
        <v>0.023076923076923078</v>
      </c>
      <c r="I27" s="14"/>
      <c r="J27" s="14"/>
    </row>
    <row r="28" spans="1:10" ht="15.75">
      <c r="A28" s="14" t="s">
        <v>26</v>
      </c>
      <c r="B28" s="14">
        <v>290</v>
      </c>
      <c r="C28" s="20">
        <v>2</v>
      </c>
      <c r="D28" s="20">
        <v>80</v>
      </c>
      <c r="E28" s="20">
        <v>96</v>
      </c>
      <c r="F28" s="20">
        <v>41</v>
      </c>
      <c r="G28" s="31">
        <f t="shared" si="0"/>
        <v>0.9908675799086758</v>
      </c>
      <c r="H28" s="25">
        <f t="shared" si="1"/>
        <v>0.24482758620689654</v>
      </c>
      <c r="I28" s="14"/>
      <c r="J28" s="14"/>
    </row>
    <row r="29" spans="1:10" ht="15.75">
      <c r="A29" s="14" t="s">
        <v>17</v>
      </c>
      <c r="B29" s="14">
        <v>18</v>
      </c>
      <c r="C29" s="20">
        <v>0</v>
      </c>
      <c r="D29" s="20">
        <v>1</v>
      </c>
      <c r="E29" s="20">
        <v>6</v>
      </c>
      <c r="F29" s="20">
        <v>10</v>
      </c>
      <c r="G29" s="31">
        <f t="shared" si="0"/>
        <v>1</v>
      </c>
      <c r="H29" s="25">
        <f t="shared" si="1"/>
        <v>0.05555555555555555</v>
      </c>
      <c r="I29" s="14"/>
      <c r="J29" s="14"/>
    </row>
    <row r="30" spans="1:10" ht="15.75">
      <c r="A30" s="14" t="s">
        <v>18</v>
      </c>
      <c r="B30" s="14">
        <v>18</v>
      </c>
      <c r="C30" s="20">
        <v>0</v>
      </c>
      <c r="D30" s="20">
        <v>1</v>
      </c>
      <c r="E30" s="20">
        <v>6</v>
      </c>
      <c r="F30" s="20">
        <v>10</v>
      </c>
      <c r="G30" s="31">
        <f t="shared" si="0"/>
        <v>1</v>
      </c>
      <c r="H30" s="25">
        <f t="shared" si="1"/>
        <v>0.05555555555555555</v>
      </c>
      <c r="I30" s="14"/>
      <c r="J30" s="14"/>
    </row>
    <row r="31" spans="1:10" ht="15.75">
      <c r="A31" s="14" t="s">
        <v>19</v>
      </c>
      <c r="B31" s="14">
        <v>18</v>
      </c>
      <c r="C31" s="20">
        <v>0</v>
      </c>
      <c r="D31" s="20">
        <v>4</v>
      </c>
      <c r="E31" s="20">
        <v>8</v>
      </c>
      <c r="F31" s="20">
        <v>5</v>
      </c>
      <c r="G31" s="31">
        <f t="shared" si="0"/>
        <v>1</v>
      </c>
      <c r="H31" s="25">
        <f t="shared" si="1"/>
        <v>0.05555555555555555</v>
      </c>
      <c r="I31" s="14"/>
      <c r="J31" s="14"/>
    </row>
    <row r="32" spans="1:8" ht="15.75">
      <c r="A32" s="15" t="s">
        <v>0</v>
      </c>
      <c r="B32" s="22">
        <f>SUM(B8:B31)</f>
        <v>3559</v>
      </c>
      <c r="C32" s="22">
        <f>SUM(C8:C31)</f>
        <v>227</v>
      </c>
      <c r="D32" s="22">
        <f>SUM(D8:D31)</f>
        <v>1299</v>
      </c>
      <c r="E32" s="22">
        <f>SUM(E8:E31)</f>
        <v>1300</v>
      </c>
      <c r="F32" s="22">
        <f>SUM(F8:F31)</f>
        <v>459</v>
      </c>
      <c r="G32" s="33">
        <f>IF(C32=0,"",(D32+E32+F32)/(C32+D32+E32+F32))</f>
        <v>0.9308980213089803</v>
      </c>
      <c r="H32" s="34">
        <f>IF(C32=0,"",(B32-(C32+D32+E32+F32))/B32)</f>
        <v>0.0769879179544816</v>
      </c>
    </row>
  </sheetData>
  <mergeCells count="1">
    <mergeCell ref="C3:D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0">
      <selection activeCell="A29" sqref="A29:IV31"/>
    </sheetView>
  </sheetViews>
  <sheetFormatPr defaultColWidth="9.00390625" defaultRowHeight="15.75"/>
  <cols>
    <col min="1" max="1" width="19.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43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48" t="s">
        <v>20</v>
      </c>
      <c r="D3" s="49"/>
      <c r="E3" s="10"/>
      <c r="F3" s="10"/>
      <c r="G3" s="28"/>
      <c r="H3" s="4" t="s">
        <v>4</v>
      </c>
      <c r="J3" s="8" t="s">
        <v>49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 aca="true" t="shared" si="0" ref="G8:G31">IF(B8=0,"",(D8+E8+F8)/(C8+D8+E8+F8))</f>
      </c>
      <c r="H8" s="25">
        <f aca="true" t="shared" si="1" ref="H8:H31"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t="shared" si="0"/>
      </c>
      <c r="H9" s="25">
        <f t="shared" si="1"/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>
        <v>31</v>
      </c>
      <c r="C21" s="20">
        <v>3</v>
      </c>
      <c r="D21" s="20">
        <v>17</v>
      </c>
      <c r="E21" s="20">
        <v>8</v>
      </c>
      <c r="F21" s="20">
        <v>2</v>
      </c>
      <c r="G21" s="31">
        <f t="shared" si="0"/>
        <v>0.9</v>
      </c>
      <c r="H21" s="25">
        <f t="shared" si="1"/>
        <v>0.03225806451612903</v>
      </c>
      <c r="I21" s="14"/>
      <c r="J21" s="14"/>
    </row>
    <row r="22" spans="1:10" ht="15.75">
      <c r="A22" s="14" t="s">
        <v>7</v>
      </c>
      <c r="B22" s="14">
        <v>29</v>
      </c>
      <c r="C22" s="20">
        <v>10</v>
      </c>
      <c r="D22" s="20">
        <v>14</v>
      </c>
      <c r="E22" s="20">
        <v>1</v>
      </c>
      <c r="F22" s="20">
        <v>2</v>
      </c>
      <c r="G22" s="31">
        <f t="shared" si="0"/>
        <v>0.6296296296296297</v>
      </c>
      <c r="H22" s="25">
        <f t="shared" si="1"/>
        <v>0.06896551724137931</v>
      </c>
      <c r="I22" s="14"/>
      <c r="J22" s="14"/>
    </row>
    <row r="23" spans="1:10" ht="15.75">
      <c r="A23" s="14" t="s">
        <v>6</v>
      </c>
      <c r="B23" s="14">
        <v>16</v>
      </c>
      <c r="C23" s="20">
        <v>9</v>
      </c>
      <c r="D23" s="20">
        <v>4</v>
      </c>
      <c r="E23" s="20">
        <v>2</v>
      </c>
      <c r="F23" s="20"/>
      <c r="G23" s="31">
        <f t="shared" si="0"/>
        <v>0.4</v>
      </c>
      <c r="H23" s="25">
        <f t="shared" si="1"/>
        <v>0.0625</v>
      </c>
      <c r="I23" s="14"/>
      <c r="J23" s="14"/>
    </row>
    <row r="24" spans="1:10" ht="15.75">
      <c r="A24" s="14" t="s">
        <v>8</v>
      </c>
      <c r="B24" s="14">
        <v>3</v>
      </c>
      <c r="C24" s="20">
        <v>1</v>
      </c>
      <c r="D24" s="20">
        <v>2</v>
      </c>
      <c r="E24" s="20"/>
      <c r="F24" s="20"/>
      <c r="G24" s="31">
        <f t="shared" si="0"/>
        <v>0.6666666666666666</v>
      </c>
      <c r="H24" s="25">
        <f t="shared" si="1"/>
        <v>0</v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>
        <v>17</v>
      </c>
      <c r="C26" s="20">
        <v>6</v>
      </c>
      <c r="D26" s="20">
        <v>4</v>
      </c>
      <c r="E26" s="20">
        <v>7</v>
      </c>
      <c r="F26" s="20"/>
      <c r="G26" s="31">
        <f t="shared" si="0"/>
        <v>0.6470588235294118</v>
      </c>
      <c r="H26" s="25">
        <f t="shared" si="1"/>
        <v>0</v>
      </c>
      <c r="I26" s="14"/>
      <c r="J26" s="14"/>
    </row>
    <row r="27" spans="1:10" ht="15.75">
      <c r="A27" s="14" t="s">
        <v>25</v>
      </c>
      <c r="B27" s="14">
        <v>17</v>
      </c>
      <c r="C27" s="20">
        <v>2</v>
      </c>
      <c r="D27" s="20">
        <v>6</v>
      </c>
      <c r="E27" s="20">
        <v>7</v>
      </c>
      <c r="F27" s="20">
        <v>1</v>
      </c>
      <c r="G27" s="31">
        <f t="shared" si="0"/>
        <v>0.875</v>
      </c>
      <c r="H27" s="25">
        <f t="shared" si="1"/>
        <v>0.058823529411764705</v>
      </c>
      <c r="I27" s="14"/>
      <c r="J27" s="14"/>
    </row>
    <row r="28" spans="1:10" ht="15.75">
      <c r="A28" s="14" t="s">
        <v>26</v>
      </c>
      <c r="B28" s="14"/>
      <c r="C28" s="20"/>
      <c r="D28" s="20"/>
      <c r="E28" s="20"/>
      <c r="F28" s="20"/>
      <c r="G28" s="31">
        <f t="shared" si="0"/>
      </c>
      <c r="H28" s="25">
        <f t="shared" si="1"/>
      </c>
      <c r="I28" s="14"/>
      <c r="J28" s="14"/>
    </row>
    <row r="29" spans="1:10" ht="15.75">
      <c r="A29" s="14" t="s">
        <v>17</v>
      </c>
      <c r="B29" s="14">
        <v>18</v>
      </c>
      <c r="C29" s="20">
        <v>0</v>
      </c>
      <c r="D29" s="20">
        <v>1</v>
      </c>
      <c r="E29" s="20">
        <v>6</v>
      </c>
      <c r="F29" s="20">
        <v>10</v>
      </c>
      <c r="G29" s="31">
        <f t="shared" si="0"/>
        <v>1</v>
      </c>
      <c r="H29" s="25">
        <f t="shared" si="1"/>
        <v>0.05555555555555555</v>
      </c>
      <c r="I29" s="14"/>
      <c r="J29" s="14"/>
    </row>
    <row r="30" spans="1:10" ht="15.75">
      <c r="A30" s="14" t="s">
        <v>18</v>
      </c>
      <c r="B30" s="14">
        <v>18</v>
      </c>
      <c r="C30" s="20">
        <v>0</v>
      </c>
      <c r="D30" s="20">
        <v>1</v>
      </c>
      <c r="E30" s="20">
        <v>6</v>
      </c>
      <c r="F30" s="20">
        <v>10</v>
      </c>
      <c r="G30" s="31">
        <f t="shared" si="0"/>
        <v>1</v>
      </c>
      <c r="H30" s="25">
        <f t="shared" si="1"/>
        <v>0.05555555555555555</v>
      </c>
      <c r="I30" s="14"/>
      <c r="J30" s="14"/>
    </row>
    <row r="31" spans="1:10" ht="15.75">
      <c r="A31" s="14" t="s">
        <v>19</v>
      </c>
      <c r="B31" s="14">
        <v>18</v>
      </c>
      <c r="C31" s="20">
        <v>0</v>
      </c>
      <c r="D31" s="20">
        <v>4</v>
      </c>
      <c r="E31" s="20">
        <v>8</v>
      </c>
      <c r="F31" s="20">
        <v>5</v>
      </c>
      <c r="G31" s="31">
        <f t="shared" si="0"/>
        <v>1</v>
      </c>
      <c r="H31" s="25">
        <f t="shared" si="1"/>
        <v>0.05555555555555555</v>
      </c>
      <c r="I31" s="14"/>
      <c r="J31" s="14"/>
    </row>
    <row r="32" spans="1:8" ht="15.75">
      <c r="A32" s="15" t="s">
        <v>0</v>
      </c>
      <c r="B32" s="22">
        <f>SUM(B8:B31)</f>
        <v>167</v>
      </c>
      <c r="C32" s="22">
        <f>SUM(C8:C31)</f>
        <v>31</v>
      </c>
      <c r="D32" s="22">
        <f>SUM(D8:D31)</f>
        <v>53</v>
      </c>
      <c r="E32" s="22">
        <f>SUM(E8:E31)</f>
        <v>45</v>
      </c>
      <c r="F32" s="22">
        <f>SUM(F8:F31)</f>
        <v>30</v>
      </c>
      <c r="G32" s="33">
        <f>IF(C32=0,"",(D32+E32+F32)/(C32+D32+E32+F32))</f>
        <v>0.8050314465408805</v>
      </c>
      <c r="H32" s="34">
        <f>IF(C32=0,"",(B32-(C32+D32+E32+F32))/B32)</f>
        <v>0.04790419161676647</v>
      </c>
    </row>
  </sheetData>
  <mergeCells count="1">
    <mergeCell ref="C3:D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F11" sqref="F11"/>
    </sheetView>
  </sheetViews>
  <sheetFormatPr defaultColWidth="9.00390625" defaultRowHeight="15.75"/>
  <cols>
    <col min="1" max="1" width="20.00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37" t="s">
        <v>21</v>
      </c>
      <c r="D3" s="24"/>
      <c r="E3" s="10"/>
      <c r="F3" s="10"/>
      <c r="G3" s="28"/>
      <c r="H3" s="4" t="s">
        <v>4</v>
      </c>
      <c r="J3" s="8" t="s">
        <v>50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>
        <v>19</v>
      </c>
      <c r="C8" s="20">
        <v>0</v>
      </c>
      <c r="D8" s="20">
        <v>0</v>
      </c>
      <c r="E8" s="20">
        <v>1</v>
      </c>
      <c r="F8" s="20">
        <v>18</v>
      </c>
      <c r="G8" s="31">
        <f>IF(B8=0,"",(D8+E8+F8)/(C8+D8+E8+F8))</f>
        <v>1</v>
      </c>
      <c r="H8" s="25">
        <f>IF(B8=0,"",(B8-(C8+D8+E8+F8))/B8)</f>
        <v>0</v>
      </c>
      <c r="I8" s="14"/>
      <c r="J8" s="14"/>
    </row>
    <row r="9" spans="1:10" ht="15.75">
      <c r="A9" s="14" t="s">
        <v>29</v>
      </c>
      <c r="B9" s="14">
        <v>19</v>
      </c>
      <c r="C9" s="20"/>
      <c r="D9" s="20"/>
      <c r="E9" s="20">
        <v>1</v>
      </c>
      <c r="F9" s="20">
        <v>18</v>
      </c>
      <c r="G9" s="31">
        <f aca="true" t="shared" si="0" ref="G9:G31">IF(B9=0,"",(D9+E9+F9)/(C9+D9+E9+F9))</f>
        <v>1</v>
      </c>
      <c r="H9" s="25">
        <f aca="true" t="shared" si="1" ref="H9:H31">IF(B9=0,"",(B9-(C9+D9+E9+F9))/B9)</f>
        <v>0</v>
      </c>
      <c r="I9" s="14"/>
      <c r="J9" s="14"/>
    </row>
    <row r="10" spans="1:10" ht="15.75">
      <c r="A10" s="14" t="s">
        <v>30</v>
      </c>
      <c r="B10" s="14">
        <v>19</v>
      </c>
      <c r="C10" s="20"/>
      <c r="D10" s="20"/>
      <c r="E10" s="20">
        <v>1</v>
      </c>
      <c r="F10" s="20">
        <v>18</v>
      </c>
      <c r="G10" s="31">
        <f t="shared" si="0"/>
        <v>1</v>
      </c>
      <c r="H10" s="25">
        <f t="shared" si="1"/>
        <v>0</v>
      </c>
      <c r="I10" s="14"/>
      <c r="J10" s="14"/>
    </row>
    <row r="11" spans="1:10" ht="15.75">
      <c r="A11" s="14" t="s">
        <v>31</v>
      </c>
      <c r="B11" s="14">
        <v>19</v>
      </c>
      <c r="C11" s="20"/>
      <c r="D11" s="20"/>
      <c r="E11" s="20">
        <v>1</v>
      </c>
      <c r="F11" s="20">
        <v>18</v>
      </c>
      <c r="G11" s="31">
        <f t="shared" si="0"/>
        <v>1</v>
      </c>
      <c r="H11" s="25">
        <f t="shared" si="1"/>
        <v>0</v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/>
      <c r="C21" s="20"/>
      <c r="D21" s="20"/>
      <c r="E21" s="20"/>
      <c r="F21" s="20"/>
      <c r="G21" s="31">
        <f t="shared" si="0"/>
      </c>
      <c r="H21" s="25">
        <f t="shared" si="1"/>
      </c>
      <c r="I21" s="14"/>
      <c r="J21" s="14"/>
    </row>
    <row r="22" spans="1:10" ht="15.75">
      <c r="A22" s="14" t="s">
        <v>7</v>
      </c>
      <c r="B22" s="14"/>
      <c r="C22" s="20"/>
      <c r="D22" s="20"/>
      <c r="E22" s="20"/>
      <c r="F22" s="20"/>
      <c r="G22" s="31">
        <f t="shared" si="0"/>
      </c>
      <c r="H22" s="25">
        <f t="shared" si="1"/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/>
      <c r="C26" s="20"/>
      <c r="D26" s="20"/>
      <c r="E26" s="20"/>
      <c r="F26" s="20"/>
      <c r="G26" s="31">
        <f t="shared" si="0"/>
      </c>
      <c r="H26" s="25">
        <f t="shared" si="1"/>
      </c>
      <c r="I26" s="14"/>
      <c r="J26" s="14"/>
    </row>
    <row r="27" spans="1:10" ht="15.75">
      <c r="A27" s="14" t="s">
        <v>25</v>
      </c>
      <c r="B27" s="14"/>
      <c r="C27" s="20"/>
      <c r="D27" s="20"/>
      <c r="E27" s="20"/>
      <c r="F27" s="20"/>
      <c r="G27" s="31">
        <f t="shared" si="0"/>
      </c>
      <c r="H27" s="25">
        <f t="shared" si="1"/>
      </c>
      <c r="I27" s="14"/>
      <c r="J27" s="14"/>
    </row>
    <row r="28" spans="1:10" ht="15.75">
      <c r="A28" s="14" t="s">
        <v>26</v>
      </c>
      <c r="B28" s="14"/>
      <c r="C28" s="20"/>
      <c r="D28" s="20"/>
      <c r="E28" s="20"/>
      <c r="F28" s="20"/>
      <c r="G28" s="31">
        <f t="shared" si="0"/>
      </c>
      <c r="H28" s="25">
        <f t="shared" si="1"/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76</v>
      </c>
      <c r="C32" s="22">
        <f>SUM(C8:C31)</f>
        <v>0</v>
      </c>
      <c r="D32" s="22">
        <f>SUM(D8:D31)</f>
        <v>0</v>
      </c>
      <c r="E32" s="22">
        <f>SUM(E8:E31)</f>
        <v>4</v>
      </c>
      <c r="F32" s="22">
        <f>SUM(F8:F31)</f>
        <v>72</v>
      </c>
      <c r="G32" s="33">
        <f>IF(C32=0,"",(D32+E32+F32)/(C32+D32+E32+F32))</f>
      </c>
      <c r="H32" s="34">
        <f>IF(C32=0,"",(B32-(C32+D32+E32+F32))/B32)</f>
      </c>
    </row>
  </sheetData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C2" sqref="C2"/>
    </sheetView>
  </sheetViews>
  <sheetFormatPr defaultColWidth="9.00390625" defaultRowHeight="15.75"/>
  <cols>
    <col min="1" max="1" width="20.00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37" t="s">
        <v>21</v>
      </c>
      <c r="D3" s="24"/>
      <c r="E3" s="10"/>
      <c r="F3" s="10"/>
      <c r="G3" s="28"/>
      <c r="H3" s="4" t="s">
        <v>4</v>
      </c>
      <c r="J3" s="8" t="s">
        <v>47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>IF(B8=0,"",(D8+E8+F8)/(C8+D8+E8+F8))</f>
      </c>
      <c r="H8" s="25">
        <f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/>
      <c r="C21" s="20"/>
      <c r="D21" s="20"/>
      <c r="E21" s="20"/>
      <c r="F21" s="20"/>
      <c r="G21" s="31">
        <f t="shared" si="0"/>
      </c>
      <c r="H21" s="25">
        <f t="shared" si="1"/>
      </c>
      <c r="I21" s="14"/>
      <c r="J21" s="14"/>
    </row>
    <row r="22" spans="1:10" ht="15.75">
      <c r="A22" s="14" t="s">
        <v>7</v>
      </c>
      <c r="B22" s="14"/>
      <c r="C22" s="20"/>
      <c r="D22" s="20"/>
      <c r="E22" s="20"/>
      <c r="F22" s="20"/>
      <c r="G22" s="31">
        <f t="shared" si="0"/>
      </c>
      <c r="H22" s="25">
        <f t="shared" si="1"/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/>
      <c r="C26" s="20"/>
      <c r="D26" s="20"/>
      <c r="E26" s="20"/>
      <c r="F26" s="20"/>
      <c r="G26" s="31">
        <f t="shared" si="0"/>
      </c>
      <c r="H26" s="25">
        <f t="shared" si="1"/>
      </c>
      <c r="I26" s="14"/>
      <c r="J26" s="14"/>
    </row>
    <row r="27" spans="1:10" ht="15.75">
      <c r="A27" s="14" t="s">
        <v>25</v>
      </c>
      <c r="B27" s="14"/>
      <c r="C27" s="20"/>
      <c r="D27" s="20"/>
      <c r="E27" s="20"/>
      <c r="F27" s="20"/>
      <c r="G27" s="31">
        <f t="shared" si="0"/>
      </c>
      <c r="H27" s="25">
        <f t="shared" si="1"/>
      </c>
      <c r="I27" s="14"/>
      <c r="J27" s="14"/>
    </row>
    <row r="28" spans="1:10" ht="15.75">
      <c r="A28" s="14" t="s">
        <v>26</v>
      </c>
      <c r="B28" s="14"/>
      <c r="C28" s="20"/>
      <c r="D28" s="20"/>
      <c r="E28" s="20"/>
      <c r="F28" s="20"/>
      <c r="G28" s="31">
        <f t="shared" si="0"/>
      </c>
      <c r="H28" s="25">
        <f t="shared" si="1"/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0</v>
      </c>
      <c r="C32" s="22">
        <f>SUM(C8:C31)</f>
        <v>0</v>
      </c>
      <c r="D32" s="22">
        <f>SUM(D8:D31)</f>
        <v>0</v>
      </c>
      <c r="E32" s="22">
        <f>SUM(E8:E31)</f>
        <v>0</v>
      </c>
      <c r="F32" s="22">
        <f>SUM(F8:F31)</f>
        <v>0</v>
      </c>
      <c r="G32" s="33">
        <f>IF(C32=0,"",(D32+E32+F32)/(C32+D32+E32+F32))</f>
      </c>
      <c r="H32" s="34">
        <f>IF(C32=0,"",(B32-(C32+D32+E32+F32))/B32)</f>
      </c>
    </row>
  </sheetData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G11" sqref="G11"/>
    </sheetView>
  </sheetViews>
  <sheetFormatPr defaultColWidth="9.00390625" defaultRowHeight="15.75"/>
  <cols>
    <col min="1" max="1" width="21.50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37" t="s">
        <v>21</v>
      </c>
      <c r="D3" s="24"/>
      <c r="E3" s="10"/>
      <c r="F3" s="10"/>
      <c r="G3" s="28"/>
      <c r="H3" s="4" t="s">
        <v>4</v>
      </c>
      <c r="J3" s="8" t="s">
        <v>46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>IF(B8=0,"",(D8+E8+F8)/(C8+D8+E8+F8))</f>
      </c>
      <c r="H8" s="25">
        <f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>
        <v>4</v>
      </c>
      <c r="C12" s="20"/>
      <c r="D12" s="20"/>
      <c r="E12" s="20">
        <v>1</v>
      </c>
      <c r="F12" s="20">
        <v>3</v>
      </c>
      <c r="G12" s="31">
        <f t="shared" si="0"/>
        <v>1</v>
      </c>
      <c r="H12" s="25">
        <f t="shared" si="1"/>
        <v>0</v>
      </c>
      <c r="I12" s="14"/>
      <c r="J12" s="14"/>
    </row>
    <row r="13" spans="1:10" ht="15.75">
      <c r="A13" s="14" t="s">
        <v>33</v>
      </c>
      <c r="B13" s="14">
        <v>4</v>
      </c>
      <c r="C13" s="20"/>
      <c r="D13" s="20">
        <v>2</v>
      </c>
      <c r="E13" s="20">
        <v>0</v>
      </c>
      <c r="F13" s="20">
        <v>2</v>
      </c>
      <c r="G13" s="31">
        <f t="shared" si="0"/>
        <v>1</v>
      </c>
      <c r="H13" s="25">
        <f t="shared" si="1"/>
        <v>0</v>
      </c>
      <c r="I13" s="14"/>
      <c r="J13" s="14"/>
    </row>
    <row r="14" spans="1:10" ht="15.75">
      <c r="A14" s="14" t="s">
        <v>34</v>
      </c>
      <c r="B14" s="14">
        <v>4</v>
      </c>
      <c r="C14" s="20"/>
      <c r="D14" s="20"/>
      <c r="E14" s="20">
        <v>2</v>
      </c>
      <c r="F14" s="20">
        <v>2</v>
      </c>
      <c r="G14" s="31">
        <f t="shared" si="0"/>
        <v>1</v>
      </c>
      <c r="H14" s="25">
        <f t="shared" si="1"/>
        <v>0</v>
      </c>
      <c r="I14" s="14"/>
      <c r="J14" s="14"/>
    </row>
    <row r="15" spans="1:10" ht="15.75">
      <c r="A15" s="14" t="s">
        <v>35</v>
      </c>
      <c r="B15" s="14">
        <v>4</v>
      </c>
      <c r="C15" s="20"/>
      <c r="D15" s="20"/>
      <c r="E15" s="20">
        <v>2</v>
      </c>
      <c r="F15" s="20">
        <v>2</v>
      </c>
      <c r="G15" s="31">
        <f t="shared" si="0"/>
        <v>1</v>
      </c>
      <c r="H15" s="25">
        <f t="shared" si="1"/>
        <v>0</v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>
        <v>7</v>
      </c>
      <c r="C21" s="20">
        <v>1</v>
      </c>
      <c r="D21" s="20">
        <v>4</v>
      </c>
      <c r="E21" s="20">
        <v>1</v>
      </c>
      <c r="F21" s="20">
        <v>1</v>
      </c>
      <c r="G21" s="31">
        <f t="shared" si="0"/>
        <v>0.8571428571428571</v>
      </c>
      <c r="H21" s="25">
        <f t="shared" si="1"/>
        <v>0</v>
      </c>
      <c r="I21" s="14"/>
      <c r="J21" s="14"/>
    </row>
    <row r="22" spans="1:10" ht="15.75">
      <c r="A22" s="14" t="s">
        <v>7</v>
      </c>
      <c r="B22" s="14">
        <v>3</v>
      </c>
      <c r="C22" s="20"/>
      <c r="D22" s="20">
        <v>1</v>
      </c>
      <c r="E22" s="20">
        <v>1</v>
      </c>
      <c r="F22" s="20">
        <v>1</v>
      </c>
      <c r="G22" s="31">
        <f t="shared" si="0"/>
        <v>1</v>
      </c>
      <c r="H22" s="25">
        <f t="shared" si="1"/>
        <v>0</v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>
        <v>4</v>
      </c>
      <c r="C26" s="20">
        <v>1</v>
      </c>
      <c r="D26" s="20"/>
      <c r="E26" s="20">
        <v>3</v>
      </c>
      <c r="F26" s="20"/>
      <c r="G26" s="31">
        <f t="shared" si="0"/>
        <v>0.75</v>
      </c>
      <c r="H26" s="25">
        <f t="shared" si="1"/>
        <v>0</v>
      </c>
      <c r="I26" s="14"/>
      <c r="J26" s="14"/>
    </row>
    <row r="27" spans="1:10" ht="15.75">
      <c r="A27" s="14" t="s">
        <v>25</v>
      </c>
      <c r="B27" s="14">
        <v>4</v>
      </c>
      <c r="C27" s="20"/>
      <c r="D27" s="20">
        <v>2</v>
      </c>
      <c r="E27" s="20"/>
      <c r="F27" s="20">
        <v>2</v>
      </c>
      <c r="G27" s="31">
        <f t="shared" si="0"/>
        <v>1</v>
      </c>
      <c r="H27" s="25">
        <f t="shared" si="1"/>
        <v>0</v>
      </c>
      <c r="I27" s="14"/>
      <c r="J27" s="14"/>
    </row>
    <row r="28" spans="1:10" ht="15.75">
      <c r="A28" s="14" t="s">
        <v>26</v>
      </c>
      <c r="B28" s="14">
        <v>4</v>
      </c>
      <c r="C28" s="20"/>
      <c r="D28" s="20"/>
      <c r="E28" s="20">
        <v>1</v>
      </c>
      <c r="F28" s="20">
        <v>3</v>
      </c>
      <c r="G28" s="31">
        <f t="shared" si="0"/>
        <v>1</v>
      </c>
      <c r="H28" s="25">
        <f t="shared" si="1"/>
        <v>0</v>
      </c>
      <c r="I28" s="14"/>
      <c r="J28" s="14"/>
    </row>
    <row r="29" spans="1:10" ht="15.75">
      <c r="A29" s="14" t="s">
        <v>17</v>
      </c>
      <c r="B29" s="14">
        <v>3</v>
      </c>
      <c r="C29" s="20"/>
      <c r="D29" s="20">
        <v>1</v>
      </c>
      <c r="E29" s="20">
        <v>1</v>
      </c>
      <c r="F29" s="20">
        <v>1</v>
      </c>
      <c r="G29" s="31">
        <f t="shared" si="0"/>
        <v>1</v>
      </c>
      <c r="H29" s="25">
        <f t="shared" si="1"/>
        <v>0</v>
      </c>
      <c r="I29" s="14"/>
      <c r="J29" s="14"/>
    </row>
    <row r="30" spans="1:10" ht="15.75">
      <c r="A30" s="14" t="s">
        <v>18</v>
      </c>
      <c r="B30" s="14">
        <v>3</v>
      </c>
      <c r="C30" s="20"/>
      <c r="D30" s="20">
        <v>1</v>
      </c>
      <c r="E30" s="20">
        <v>1</v>
      </c>
      <c r="F30" s="20">
        <v>1</v>
      </c>
      <c r="G30" s="31">
        <f t="shared" si="0"/>
        <v>1</v>
      </c>
      <c r="H30" s="25">
        <f t="shared" si="1"/>
        <v>0</v>
      </c>
      <c r="I30" s="14"/>
      <c r="J30" s="14"/>
    </row>
    <row r="31" spans="1:10" ht="15.75">
      <c r="A31" s="14" t="s">
        <v>19</v>
      </c>
      <c r="B31" s="14">
        <v>3</v>
      </c>
      <c r="C31" s="20"/>
      <c r="D31" s="20">
        <v>1</v>
      </c>
      <c r="E31" s="20">
        <v>1</v>
      </c>
      <c r="F31" s="20">
        <v>1</v>
      </c>
      <c r="G31" s="31">
        <f t="shared" si="0"/>
        <v>1</v>
      </c>
      <c r="H31" s="25">
        <f t="shared" si="1"/>
        <v>0</v>
      </c>
      <c r="I31" s="14"/>
      <c r="J31" s="14"/>
    </row>
    <row r="32" spans="1:8" ht="15.75">
      <c r="A32" s="15" t="s">
        <v>0</v>
      </c>
      <c r="B32" s="22">
        <f>SUM(B8:B31)</f>
        <v>47</v>
      </c>
      <c r="C32" s="22">
        <f>SUM(C8:C31)</f>
        <v>2</v>
      </c>
      <c r="D32" s="22">
        <f>SUM(D8:D31)</f>
        <v>12</v>
      </c>
      <c r="E32" s="22">
        <f>SUM(E8:E31)</f>
        <v>14</v>
      </c>
      <c r="F32" s="22">
        <f>SUM(F8:F31)</f>
        <v>19</v>
      </c>
      <c r="G32" s="33">
        <f>IF(C32=0,"",(D32+E32+F32)/(C32+D32+E32+F32))</f>
        <v>0.9574468085106383</v>
      </c>
      <c r="H32" s="34">
        <f>IF(C32=0,"",(B32-(C32+D32+E32+F32))/B32)</f>
        <v>0</v>
      </c>
    </row>
  </sheetData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2" sqref="A12"/>
    </sheetView>
  </sheetViews>
  <sheetFormatPr defaultColWidth="9.00390625" defaultRowHeight="15.75"/>
  <cols>
    <col min="1" max="1" width="22.50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37" t="s">
        <v>21</v>
      </c>
      <c r="D3" s="24"/>
      <c r="E3" s="10"/>
      <c r="F3" s="10"/>
      <c r="G3" s="28"/>
      <c r="H3" s="4" t="s">
        <v>4</v>
      </c>
      <c r="J3" s="8" t="s">
        <v>51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>IF(B8=0,"",(D8+E8+F8)/(C8+D8+E8+F8))</f>
      </c>
      <c r="H8" s="25">
        <f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>
        <v>12</v>
      </c>
      <c r="C12" s="20"/>
      <c r="D12" s="20">
        <v>2</v>
      </c>
      <c r="E12" s="20">
        <v>5</v>
      </c>
      <c r="F12" s="20">
        <v>5</v>
      </c>
      <c r="G12" s="31">
        <f t="shared" si="0"/>
        <v>1</v>
      </c>
      <c r="H12" s="25">
        <f t="shared" si="1"/>
        <v>0</v>
      </c>
      <c r="I12" s="14"/>
      <c r="J12" s="14"/>
    </row>
    <row r="13" spans="1:10" ht="15.75">
      <c r="A13" s="14" t="s">
        <v>33</v>
      </c>
      <c r="B13" s="14">
        <v>12</v>
      </c>
      <c r="C13" s="20">
        <v>1</v>
      </c>
      <c r="D13" s="20">
        <v>1</v>
      </c>
      <c r="E13" s="20">
        <v>5</v>
      </c>
      <c r="F13" s="20">
        <v>5</v>
      </c>
      <c r="G13" s="31">
        <f t="shared" si="0"/>
        <v>0.9166666666666666</v>
      </c>
      <c r="H13" s="25">
        <f t="shared" si="1"/>
        <v>0</v>
      </c>
      <c r="I13" s="14"/>
      <c r="J13" s="14"/>
    </row>
    <row r="14" spans="1:10" ht="15.75">
      <c r="A14" s="14" t="s">
        <v>34</v>
      </c>
      <c r="B14" s="14">
        <v>12</v>
      </c>
      <c r="C14" s="20"/>
      <c r="D14" s="20">
        <v>2</v>
      </c>
      <c r="E14" s="20">
        <v>5</v>
      </c>
      <c r="F14" s="20">
        <v>5</v>
      </c>
      <c r="G14" s="31">
        <f t="shared" si="0"/>
        <v>1</v>
      </c>
      <c r="H14" s="25">
        <f t="shared" si="1"/>
        <v>0</v>
      </c>
      <c r="I14" s="14"/>
      <c r="J14" s="14"/>
    </row>
    <row r="15" spans="1:10" ht="15.75">
      <c r="A15" s="14" t="s">
        <v>35</v>
      </c>
      <c r="B15" s="14">
        <v>12</v>
      </c>
      <c r="C15" s="20"/>
      <c r="D15" s="20">
        <v>2</v>
      </c>
      <c r="E15" s="20">
        <v>5</v>
      </c>
      <c r="F15" s="20">
        <v>5</v>
      </c>
      <c r="G15" s="31">
        <f t="shared" si="0"/>
        <v>1</v>
      </c>
      <c r="H15" s="25">
        <f t="shared" si="1"/>
        <v>0</v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/>
      <c r="C21" s="20"/>
      <c r="D21" s="20"/>
      <c r="E21" s="20"/>
      <c r="F21" s="20"/>
      <c r="G21" s="31">
        <f t="shared" si="0"/>
      </c>
      <c r="H21" s="25">
        <f t="shared" si="1"/>
      </c>
      <c r="I21" s="14"/>
      <c r="J21" s="14"/>
    </row>
    <row r="22" spans="1:10" ht="15.75">
      <c r="A22" s="14" t="s">
        <v>7</v>
      </c>
      <c r="B22" s="14"/>
      <c r="C22" s="20"/>
      <c r="D22" s="20"/>
      <c r="E22" s="20"/>
      <c r="F22" s="20"/>
      <c r="G22" s="31">
        <f t="shared" si="0"/>
      </c>
      <c r="H22" s="25">
        <f t="shared" si="1"/>
      </c>
      <c r="I22" s="14"/>
      <c r="J22" s="14"/>
    </row>
    <row r="23" spans="1:10" ht="15.75">
      <c r="A23" s="14" t="s">
        <v>6</v>
      </c>
      <c r="B23" s="14">
        <v>12</v>
      </c>
      <c r="C23" s="20"/>
      <c r="D23" s="20">
        <v>8</v>
      </c>
      <c r="E23" s="20">
        <v>3</v>
      </c>
      <c r="F23" s="20">
        <v>1</v>
      </c>
      <c r="G23" s="31">
        <f t="shared" si="0"/>
        <v>1</v>
      </c>
      <c r="H23" s="25">
        <f t="shared" si="1"/>
        <v>0</v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>
        <v>6</v>
      </c>
      <c r="C26" s="20"/>
      <c r="D26" s="20">
        <v>2</v>
      </c>
      <c r="E26" s="20">
        <v>4</v>
      </c>
      <c r="F26" s="20"/>
      <c r="G26" s="31">
        <f t="shared" si="0"/>
        <v>1</v>
      </c>
      <c r="H26" s="25">
        <f t="shared" si="1"/>
        <v>0</v>
      </c>
      <c r="I26" s="14"/>
      <c r="J26" s="14"/>
    </row>
    <row r="27" spans="1:10" ht="15.75">
      <c r="A27" s="14" t="s">
        <v>25</v>
      </c>
      <c r="B27" s="14">
        <v>6</v>
      </c>
      <c r="C27" s="20"/>
      <c r="D27" s="20">
        <v>2</v>
      </c>
      <c r="E27" s="20">
        <v>2</v>
      </c>
      <c r="F27" s="20">
        <v>2</v>
      </c>
      <c r="G27" s="31">
        <f t="shared" si="0"/>
        <v>1</v>
      </c>
      <c r="H27" s="25">
        <f t="shared" si="1"/>
        <v>0</v>
      </c>
      <c r="I27" s="14"/>
      <c r="J27" s="14"/>
    </row>
    <row r="28" spans="1:10" ht="15.75">
      <c r="A28" s="14" t="s">
        <v>26</v>
      </c>
      <c r="B28" s="14">
        <v>6</v>
      </c>
      <c r="C28" s="20"/>
      <c r="D28" s="20"/>
      <c r="E28" s="20">
        <v>2</v>
      </c>
      <c r="F28" s="20">
        <v>4</v>
      </c>
      <c r="G28" s="31">
        <f t="shared" si="0"/>
        <v>1</v>
      </c>
      <c r="H28" s="25">
        <f t="shared" si="1"/>
        <v>0</v>
      </c>
      <c r="I28" s="14"/>
      <c r="J28" s="14"/>
    </row>
    <row r="29" spans="1:10" ht="15.75">
      <c r="A29" s="14" t="s">
        <v>17</v>
      </c>
      <c r="B29" s="14">
        <v>2</v>
      </c>
      <c r="C29" s="20"/>
      <c r="D29" s="20"/>
      <c r="E29" s="20">
        <v>1</v>
      </c>
      <c r="F29" s="20">
        <v>1</v>
      </c>
      <c r="G29" s="31">
        <f t="shared" si="0"/>
        <v>1</v>
      </c>
      <c r="H29" s="25">
        <f t="shared" si="1"/>
        <v>0</v>
      </c>
      <c r="I29" s="14"/>
      <c r="J29" s="14"/>
    </row>
    <row r="30" spans="1:10" ht="15.75">
      <c r="A30" s="14" t="s">
        <v>18</v>
      </c>
      <c r="B30" s="14">
        <v>2</v>
      </c>
      <c r="C30" s="20"/>
      <c r="D30" s="20"/>
      <c r="E30" s="20">
        <v>1</v>
      </c>
      <c r="F30" s="20">
        <v>1</v>
      </c>
      <c r="G30" s="31">
        <f t="shared" si="0"/>
        <v>1</v>
      </c>
      <c r="H30" s="25">
        <f t="shared" si="1"/>
        <v>0</v>
      </c>
      <c r="I30" s="14"/>
      <c r="J30" s="14"/>
    </row>
    <row r="31" spans="1:10" ht="15.75">
      <c r="A31" s="14" t="s">
        <v>19</v>
      </c>
      <c r="B31" s="14">
        <v>2</v>
      </c>
      <c r="C31" s="20"/>
      <c r="D31" s="20"/>
      <c r="E31" s="20">
        <v>1</v>
      </c>
      <c r="F31" s="20">
        <v>1</v>
      </c>
      <c r="G31" s="31">
        <f t="shared" si="0"/>
        <v>1</v>
      </c>
      <c r="H31" s="25">
        <f t="shared" si="1"/>
        <v>0</v>
      </c>
      <c r="I31" s="14"/>
      <c r="J31" s="14"/>
    </row>
    <row r="32" spans="1:8" ht="15.75">
      <c r="A32" s="15" t="s">
        <v>0</v>
      </c>
      <c r="B32" s="22">
        <f>SUM(B8:B31)</f>
        <v>84</v>
      </c>
      <c r="C32" s="22">
        <f>SUM(C8:C31)</f>
        <v>1</v>
      </c>
      <c r="D32" s="22">
        <f>SUM(D8:D31)</f>
        <v>19</v>
      </c>
      <c r="E32" s="22">
        <f>SUM(E8:E31)</f>
        <v>34</v>
      </c>
      <c r="F32" s="22">
        <f>SUM(F8:F31)</f>
        <v>30</v>
      </c>
      <c r="G32" s="33">
        <f>IF(C32=0,"",(D32+E32+F32)/(C32+D32+E32+F32))</f>
        <v>0.9880952380952381</v>
      </c>
      <c r="H32" s="34">
        <f>IF(C32=0,"",(B32-(C32+D32+E32+F32))/B32)</f>
        <v>0</v>
      </c>
    </row>
  </sheetData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4">
      <selection activeCell="A29" sqref="A29:IV31"/>
    </sheetView>
  </sheetViews>
  <sheetFormatPr defaultColWidth="9.00390625" defaultRowHeight="15.75"/>
  <cols>
    <col min="1" max="1" width="21.00390625" style="1" customWidth="1"/>
    <col min="2" max="2" width="7.875" style="1" customWidth="1"/>
    <col min="3" max="3" width="7.75390625" style="26" customWidth="1"/>
    <col min="4" max="6" width="8.25390625" style="26" customWidth="1"/>
    <col min="7" max="7" width="6.75390625" style="27" customWidth="1"/>
    <col min="8" max="8" width="9.125" style="1" bestFit="1" customWidth="1"/>
    <col min="9" max="16384" width="9.00390625" style="1" customWidth="1"/>
  </cols>
  <sheetData>
    <row r="1" spans="1:2" ht="20.25">
      <c r="A1" s="6" t="s">
        <v>65</v>
      </c>
      <c r="B1" s="6"/>
    </row>
    <row r="2" spans="1:2" ht="18.75">
      <c r="A2" s="2"/>
      <c r="B2" s="2"/>
    </row>
    <row r="3" spans="1:10" s="5" customFormat="1" ht="18.75">
      <c r="A3" s="4" t="s">
        <v>3</v>
      </c>
      <c r="B3" s="4"/>
      <c r="C3" s="48" t="s">
        <v>20</v>
      </c>
      <c r="D3" s="49"/>
      <c r="E3" s="10"/>
      <c r="F3" s="10"/>
      <c r="G3" s="28"/>
      <c r="H3" s="4" t="s">
        <v>4</v>
      </c>
      <c r="J3" s="8" t="s">
        <v>64</v>
      </c>
    </row>
    <row r="5" spans="1:2" ht="18.75">
      <c r="A5" s="2"/>
      <c r="B5" s="2"/>
    </row>
    <row r="6" spans="3:8" ht="15.75">
      <c r="C6" s="29"/>
      <c r="D6" s="29"/>
      <c r="E6" s="29"/>
      <c r="F6" s="29"/>
      <c r="G6" s="30"/>
      <c r="H6" s="3"/>
    </row>
    <row r="7" spans="1:8" s="14" customFormat="1" ht="38.25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</row>
    <row r="8" spans="1:8" s="14" customFormat="1" ht="12.75">
      <c r="A8" s="14" t="s">
        <v>28</v>
      </c>
      <c r="C8" s="20"/>
      <c r="D8" s="20"/>
      <c r="E8" s="20"/>
      <c r="F8" s="20"/>
      <c r="G8" s="31">
        <f>IF(B8=0,"",(D8+E8+F8)/(C8+D8+E8+F8))</f>
      </c>
      <c r="H8" s="25">
        <f>IF(B8=0,"",(B8-(C8+D8+E8+F8))/B8)</f>
      </c>
    </row>
    <row r="9" spans="1:8" s="14" customFormat="1" ht="12.75">
      <c r="A9" s="14" t="s">
        <v>29</v>
      </c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</row>
    <row r="10" spans="1:8" s="14" customFormat="1" ht="12.75">
      <c r="A10" s="14" t="s">
        <v>30</v>
      </c>
      <c r="C10" s="20"/>
      <c r="D10" s="20"/>
      <c r="E10" s="20"/>
      <c r="F10" s="20"/>
      <c r="G10" s="31">
        <f t="shared" si="0"/>
      </c>
      <c r="H10" s="25">
        <f t="shared" si="1"/>
      </c>
    </row>
    <row r="11" spans="1:8" s="14" customFormat="1" ht="12.75">
      <c r="A11" s="14" t="s">
        <v>31</v>
      </c>
      <c r="C11" s="20"/>
      <c r="D11" s="20"/>
      <c r="E11" s="20"/>
      <c r="F11" s="20"/>
      <c r="G11" s="31">
        <f t="shared" si="0"/>
      </c>
      <c r="H11" s="25">
        <f t="shared" si="1"/>
      </c>
    </row>
    <row r="12" spans="1:8" s="14" customFormat="1" ht="12.75">
      <c r="A12" s="14" t="s">
        <v>32</v>
      </c>
      <c r="C12" s="20"/>
      <c r="D12" s="20"/>
      <c r="E12" s="20"/>
      <c r="F12" s="20"/>
      <c r="G12" s="31">
        <f t="shared" si="0"/>
      </c>
      <c r="H12" s="25">
        <f t="shared" si="1"/>
      </c>
    </row>
    <row r="13" spans="1:8" s="14" customFormat="1" ht="12.75">
      <c r="A13" s="14" t="s">
        <v>33</v>
      </c>
      <c r="C13" s="20"/>
      <c r="D13" s="20"/>
      <c r="E13" s="20"/>
      <c r="F13" s="20"/>
      <c r="G13" s="31">
        <f t="shared" si="0"/>
      </c>
      <c r="H13" s="25">
        <f t="shared" si="1"/>
      </c>
    </row>
    <row r="14" spans="1:8" s="14" customFormat="1" ht="12.75">
      <c r="A14" s="14" t="s">
        <v>34</v>
      </c>
      <c r="C14" s="20"/>
      <c r="D14" s="20"/>
      <c r="E14" s="20"/>
      <c r="F14" s="20"/>
      <c r="G14" s="31">
        <f t="shared" si="0"/>
      </c>
      <c r="H14" s="25">
        <f t="shared" si="1"/>
      </c>
    </row>
    <row r="15" spans="1:8" s="14" customFormat="1" ht="12.75">
      <c r="A15" s="14" t="s">
        <v>35</v>
      </c>
      <c r="C15" s="20"/>
      <c r="D15" s="20"/>
      <c r="E15" s="20"/>
      <c r="F15" s="20"/>
      <c r="G15" s="31">
        <f t="shared" si="0"/>
      </c>
      <c r="H15" s="25">
        <f t="shared" si="1"/>
      </c>
    </row>
    <row r="16" spans="1:8" s="14" customFormat="1" ht="12.75">
      <c r="A16" s="14" t="s">
        <v>14</v>
      </c>
      <c r="C16" s="20"/>
      <c r="D16" s="20"/>
      <c r="E16" s="20"/>
      <c r="F16" s="20"/>
      <c r="G16" s="31">
        <f t="shared" si="0"/>
      </c>
      <c r="H16" s="25">
        <f t="shared" si="1"/>
      </c>
    </row>
    <row r="17" spans="1:8" s="14" customFormat="1" ht="12.75">
      <c r="A17" s="14" t="s">
        <v>15</v>
      </c>
      <c r="C17" s="20"/>
      <c r="D17" s="20"/>
      <c r="E17" s="20"/>
      <c r="F17" s="20"/>
      <c r="G17" s="31">
        <f t="shared" si="0"/>
      </c>
      <c r="H17" s="25">
        <f t="shared" si="1"/>
      </c>
    </row>
    <row r="18" spans="1:8" s="14" customFormat="1" ht="12.75">
      <c r="A18" s="14" t="s">
        <v>16</v>
      </c>
      <c r="C18" s="20"/>
      <c r="D18" s="20"/>
      <c r="E18" s="20"/>
      <c r="F18" s="20"/>
      <c r="G18" s="31">
        <f t="shared" si="0"/>
      </c>
      <c r="H18" s="25">
        <f t="shared" si="1"/>
      </c>
    </row>
    <row r="19" spans="1:8" s="14" customFormat="1" ht="12.75">
      <c r="A19" s="14" t="s">
        <v>10</v>
      </c>
      <c r="C19" s="20"/>
      <c r="D19" s="20"/>
      <c r="E19" s="20"/>
      <c r="F19" s="20"/>
      <c r="G19" s="31">
        <f t="shared" si="0"/>
      </c>
      <c r="H19" s="25">
        <f t="shared" si="1"/>
      </c>
    </row>
    <row r="20" spans="1:8" s="14" customFormat="1" ht="12.75">
      <c r="A20" s="14" t="s">
        <v>11</v>
      </c>
      <c r="C20" s="20"/>
      <c r="D20" s="20"/>
      <c r="E20" s="20"/>
      <c r="F20" s="20"/>
      <c r="G20" s="31">
        <f t="shared" si="0"/>
      </c>
      <c r="H20" s="25">
        <f t="shared" si="1"/>
      </c>
    </row>
    <row r="21" spans="1:8" s="14" customFormat="1" ht="12.75">
      <c r="A21" s="14" t="s">
        <v>1</v>
      </c>
      <c r="B21" s="14">
        <v>14</v>
      </c>
      <c r="C21" s="20">
        <v>5</v>
      </c>
      <c r="D21" s="20">
        <v>6</v>
      </c>
      <c r="E21" s="20">
        <v>3</v>
      </c>
      <c r="F21" s="20"/>
      <c r="G21" s="31">
        <f t="shared" si="0"/>
        <v>0.6428571428571429</v>
      </c>
      <c r="H21" s="25">
        <f t="shared" si="1"/>
        <v>0</v>
      </c>
    </row>
    <row r="22" spans="1:8" s="14" customFormat="1" ht="12.75">
      <c r="A22" s="14" t="s">
        <v>7</v>
      </c>
      <c r="B22" s="14">
        <v>1</v>
      </c>
      <c r="C22" s="20">
        <v>1</v>
      </c>
      <c r="D22" s="20"/>
      <c r="E22" s="20"/>
      <c r="F22" s="20"/>
      <c r="G22" s="31">
        <f t="shared" si="0"/>
        <v>0</v>
      </c>
      <c r="H22" s="25">
        <f t="shared" si="1"/>
        <v>0</v>
      </c>
    </row>
    <row r="23" spans="1:8" s="14" customFormat="1" ht="12.75">
      <c r="A23" s="14" t="s">
        <v>6</v>
      </c>
      <c r="C23" s="20"/>
      <c r="D23" s="20"/>
      <c r="E23" s="20"/>
      <c r="F23" s="20"/>
      <c r="G23" s="31">
        <f t="shared" si="0"/>
      </c>
      <c r="H23" s="25">
        <f t="shared" si="1"/>
      </c>
    </row>
    <row r="24" spans="1:8" s="14" customFormat="1" ht="12.75">
      <c r="A24" s="14" t="s">
        <v>8</v>
      </c>
      <c r="C24" s="20"/>
      <c r="D24" s="20"/>
      <c r="E24" s="20"/>
      <c r="F24" s="20"/>
      <c r="G24" s="31">
        <f t="shared" si="0"/>
      </c>
      <c r="H24" s="25">
        <f t="shared" si="1"/>
      </c>
    </row>
    <row r="25" spans="1:8" s="14" customFormat="1" ht="12.75">
      <c r="A25" s="14" t="s">
        <v>9</v>
      </c>
      <c r="C25" s="20"/>
      <c r="D25" s="20"/>
      <c r="E25" s="20"/>
      <c r="F25" s="20"/>
      <c r="G25" s="31">
        <f t="shared" si="0"/>
      </c>
      <c r="H25" s="25">
        <f t="shared" si="1"/>
      </c>
    </row>
    <row r="26" spans="1:8" s="14" customFormat="1" ht="12.75">
      <c r="A26" s="14" t="s">
        <v>24</v>
      </c>
      <c r="B26" s="14">
        <v>13</v>
      </c>
      <c r="C26" s="20">
        <v>3</v>
      </c>
      <c r="D26" s="20">
        <v>6</v>
      </c>
      <c r="E26" s="20">
        <v>2</v>
      </c>
      <c r="F26" s="20"/>
      <c r="G26" s="31">
        <f t="shared" si="0"/>
        <v>0.7272727272727273</v>
      </c>
      <c r="H26" s="25">
        <f t="shared" si="1"/>
        <v>0.15384615384615385</v>
      </c>
    </row>
    <row r="27" spans="1:8" s="14" customFormat="1" ht="12.75">
      <c r="A27" s="14" t="s">
        <v>25</v>
      </c>
      <c r="B27" s="14">
        <v>13</v>
      </c>
      <c r="C27" s="20">
        <v>1</v>
      </c>
      <c r="D27" s="20">
        <v>8</v>
      </c>
      <c r="E27" s="20">
        <v>3</v>
      </c>
      <c r="F27" s="20"/>
      <c r="G27" s="31">
        <f t="shared" si="0"/>
        <v>0.9166666666666666</v>
      </c>
      <c r="H27" s="25">
        <f t="shared" si="1"/>
        <v>0.07692307692307693</v>
      </c>
    </row>
    <row r="28" spans="1:8" s="14" customFormat="1" ht="12.75">
      <c r="A28" s="14" t="s">
        <v>26</v>
      </c>
      <c r="B28" s="14">
        <v>9</v>
      </c>
      <c r="C28" s="20">
        <v>0</v>
      </c>
      <c r="D28" s="20">
        <v>5</v>
      </c>
      <c r="E28" s="20">
        <v>2</v>
      </c>
      <c r="F28" s="20">
        <v>1</v>
      </c>
      <c r="G28" s="31">
        <f t="shared" si="0"/>
        <v>1</v>
      </c>
      <c r="H28" s="25">
        <f t="shared" si="1"/>
        <v>0.1111111111111111</v>
      </c>
    </row>
    <row r="29" spans="1:8" s="14" customFormat="1" ht="12.75">
      <c r="A29" s="14" t="s">
        <v>17</v>
      </c>
      <c r="C29" s="20"/>
      <c r="D29" s="20"/>
      <c r="E29" s="20"/>
      <c r="F29" s="20"/>
      <c r="G29" s="31">
        <f t="shared" si="0"/>
      </c>
      <c r="H29" s="25">
        <f t="shared" si="1"/>
      </c>
    </row>
    <row r="30" spans="1:8" s="14" customFormat="1" ht="12.75">
      <c r="A30" s="14" t="s">
        <v>18</v>
      </c>
      <c r="C30" s="20"/>
      <c r="D30" s="20"/>
      <c r="E30" s="20"/>
      <c r="F30" s="20"/>
      <c r="G30" s="31">
        <f t="shared" si="0"/>
      </c>
      <c r="H30" s="25">
        <f t="shared" si="1"/>
      </c>
    </row>
    <row r="31" spans="1:8" s="14" customFormat="1" ht="12.75">
      <c r="A31" s="14" t="s">
        <v>19</v>
      </c>
      <c r="C31" s="20"/>
      <c r="D31" s="20"/>
      <c r="E31" s="20"/>
      <c r="F31" s="20"/>
      <c r="G31" s="31">
        <f t="shared" si="0"/>
      </c>
      <c r="H31" s="25">
        <f t="shared" si="1"/>
      </c>
    </row>
    <row r="32" spans="1:8" ht="15.75">
      <c r="A32" s="15" t="s">
        <v>0</v>
      </c>
      <c r="B32" s="22">
        <f>SUM(B8:B31)</f>
        <v>50</v>
      </c>
      <c r="C32" s="22">
        <f>SUM(C8:C31)</f>
        <v>10</v>
      </c>
      <c r="D32" s="22">
        <f>SUM(D8:D31)</f>
        <v>25</v>
      </c>
      <c r="E32" s="22">
        <f>SUM(E8:E31)</f>
        <v>10</v>
      </c>
      <c r="F32" s="22">
        <f>SUM(F8:F31)</f>
        <v>1</v>
      </c>
      <c r="G32" s="33">
        <f>IF(C32=0,"",(D32+E32+F32)/(C32+D32+E32+F32))</f>
        <v>0.782608695652174</v>
      </c>
      <c r="H32" s="34">
        <f>IF(C32=0,"",(B32-(C32+D32+E32+F32))/B32)</f>
        <v>0.08</v>
      </c>
    </row>
  </sheetData>
  <mergeCells count="1">
    <mergeCell ref="C3:D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4">
      <selection activeCell="A29" sqref="A29:IV31"/>
    </sheetView>
  </sheetViews>
  <sheetFormatPr defaultColWidth="9.00390625" defaultRowHeight="15.75"/>
  <cols>
    <col min="1" max="1" width="20.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37" t="s">
        <v>21</v>
      </c>
      <c r="D3" s="24"/>
      <c r="E3" s="10"/>
      <c r="F3" s="10"/>
      <c r="G3" s="28"/>
      <c r="H3" s="4" t="s">
        <v>4</v>
      </c>
      <c r="J3" s="8" t="s">
        <v>52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>IF(B8=0,"",(D8+E8+F8)/(C8+D8+E8+F8))</f>
      </c>
      <c r="H8" s="25">
        <f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>
        <v>15</v>
      </c>
      <c r="C12" s="20"/>
      <c r="D12" s="20">
        <v>4</v>
      </c>
      <c r="E12" s="20">
        <v>8</v>
      </c>
      <c r="F12" s="20">
        <v>3</v>
      </c>
      <c r="G12" s="31">
        <f t="shared" si="0"/>
        <v>1</v>
      </c>
      <c r="H12" s="25">
        <f t="shared" si="1"/>
        <v>0</v>
      </c>
      <c r="I12" s="14"/>
      <c r="J12" s="14"/>
    </row>
    <row r="13" spans="1:10" ht="15.75">
      <c r="A13" s="14" t="s">
        <v>33</v>
      </c>
      <c r="B13" s="14">
        <v>15</v>
      </c>
      <c r="C13" s="20">
        <v>3</v>
      </c>
      <c r="D13" s="20">
        <v>3</v>
      </c>
      <c r="E13" s="20">
        <v>5</v>
      </c>
      <c r="F13" s="20">
        <v>4</v>
      </c>
      <c r="G13" s="31">
        <f t="shared" si="0"/>
        <v>0.8</v>
      </c>
      <c r="H13" s="25">
        <f t="shared" si="1"/>
        <v>0</v>
      </c>
      <c r="I13" s="14"/>
      <c r="J13" s="14"/>
    </row>
    <row r="14" spans="1:10" ht="15.75">
      <c r="A14" s="14" t="s">
        <v>34</v>
      </c>
      <c r="B14" s="14">
        <v>15</v>
      </c>
      <c r="C14" s="20"/>
      <c r="D14" s="20">
        <v>5</v>
      </c>
      <c r="E14" s="20">
        <v>6</v>
      </c>
      <c r="F14" s="20">
        <v>4</v>
      </c>
      <c r="G14" s="31">
        <f t="shared" si="0"/>
        <v>1</v>
      </c>
      <c r="H14" s="25">
        <f t="shared" si="1"/>
        <v>0</v>
      </c>
      <c r="I14" s="14"/>
      <c r="J14" s="14"/>
    </row>
    <row r="15" spans="1:10" ht="15.75">
      <c r="A15" s="14" t="s">
        <v>35</v>
      </c>
      <c r="B15" s="14">
        <v>15</v>
      </c>
      <c r="C15" s="20">
        <v>1</v>
      </c>
      <c r="D15" s="20">
        <v>4</v>
      </c>
      <c r="E15" s="20">
        <v>7</v>
      </c>
      <c r="F15" s="20">
        <v>3</v>
      </c>
      <c r="G15" s="31">
        <f t="shared" si="0"/>
        <v>0.9333333333333333</v>
      </c>
      <c r="H15" s="25">
        <f t="shared" si="1"/>
        <v>0</v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>
        <v>13</v>
      </c>
      <c r="C21" s="20">
        <v>4</v>
      </c>
      <c r="D21" s="20">
        <v>7</v>
      </c>
      <c r="E21" s="20">
        <v>2</v>
      </c>
      <c r="F21" s="20"/>
      <c r="G21" s="31">
        <f t="shared" si="0"/>
        <v>0.6923076923076923</v>
      </c>
      <c r="H21" s="25">
        <f t="shared" si="1"/>
        <v>0</v>
      </c>
      <c r="I21" s="14"/>
      <c r="J21" s="14"/>
    </row>
    <row r="22" spans="1:10" ht="15.75">
      <c r="A22" s="14" t="s">
        <v>7</v>
      </c>
      <c r="B22" s="14">
        <v>16</v>
      </c>
      <c r="C22" s="20">
        <v>7</v>
      </c>
      <c r="D22" s="20">
        <v>5</v>
      </c>
      <c r="E22" s="20">
        <v>4</v>
      </c>
      <c r="F22" s="20"/>
      <c r="G22" s="31">
        <f t="shared" si="0"/>
        <v>0.5625</v>
      </c>
      <c r="H22" s="25">
        <f t="shared" si="1"/>
        <v>0</v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>
        <v>7</v>
      </c>
      <c r="C26" s="20"/>
      <c r="D26" s="20">
        <v>4</v>
      </c>
      <c r="E26" s="20">
        <v>3</v>
      </c>
      <c r="F26" s="20"/>
      <c r="G26" s="31">
        <f t="shared" si="0"/>
        <v>1</v>
      </c>
      <c r="H26" s="25">
        <f t="shared" si="1"/>
        <v>0</v>
      </c>
      <c r="I26" s="14"/>
      <c r="J26" s="14"/>
    </row>
    <row r="27" spans="1:10" ht="15.75">
      <c r="A27" s="14" t="s">
        <v>25</v>
      </c>
      <c r="B27" s="14">
        <v>7</v>
      </c>
      <c r="C27" s="20"/>
      <c r="D27" s="20">
        <v>3</v>
      </c>
      <c r="E27" s="20">
        <v>3</v>
      </c>
      <c r="F27" s="20">
        <v>1</v>
      </c>
      <c r="G27" s="31">
        <f t="shared" si="0"/>
        <v>1</v>
      </c>
      <c r="H27" s="25">
        <f t="shared" si="1"/>
        <v>0</v>
      </c>
      <c r="I27" s="14"/>
      <c r="J27" s="14"/>
    </row>
    <row r="28" spans="1:10" ht="15.75">
      <c r="A28" s="14" t="s">
        <v>26</v>
      </c>
      <c r="B28" s="14">
        <v>7</v>
      </c>
      <c r="C28" s="20"/>
      <c r="D28" s="20">
        <v>1</v>
      </c>
      <c r="E28" s="20">
        <v>4</v>
      </c>
      <c r="F28" s="20">
        <v>2</v>
      </c>
      <c r="G28" s="31">
        <f t="shared" si="0"/>
        <v>1</v>
      </c>
      <c r="H28" s="25">
        <f t="shared" si="1"/>
        <v>0</v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110</v>
      </c>
      <c r="C32" s="22">
        <f>SUM(C8:C31)</f>
        <v>15</v>
      </c>
      <c r="D32" s="22">
        <f>SUM(D8:D31)</f>
        <v>36</v>
      </c>
      <c r="E32" s="22">
        <f>SUM(E8:E31)</f>
        <v>42</v>
      </c>
      <c r="F32" s="22">
        <f>SUM(F8:F31)</f>
        <v>17</v>
      </c>
      <c r="G32" s="33">
        <f>IF(C32=0,"",(D32+E32+F32)/(C32+D32+E32+F32))</f>
        <v>0.8636363636363636</v>
      </c>
      <c r="H32" s="34">
        <f>IF(C32=0,"",(B32-(C32+D32+E32+F32))/B32)</f>
        <v>0</v>
      </c>
    </row>
  </sheetData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25">
      <selection activeCell="A29" sqref="A29:IV31"/>
    </sheetView>
  </sheetViews>
  <sheetFormatPr defaultColWidth="9.00390625" defaultRowHeight="15.75"/>
  <cols>
    <col min="1" max="1" width="20.37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37" t="s">
        <v>21</v>
      </c>
      <c r="D3" s="24"/>
      <c r="E3" s="10"/>
      <c r="F3" s="10"/>
      <c r="G3" s="28"/>
      <c r="H3" s="4" t="s">
        <v>4</v>
      </c>
      <c r="J3" s="8" t="s">
        <v>53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>IF(B8=0,"",(D8+E8+F8)/(C8+D8+E8+F8))</f>
      </c>
      <c r="H8" s="25">
        <f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/>
      <c r="C21" s="20"/>
      <c r="D21" s="20"/>
      <c r="E21" s="20"/>
      <c r="F21" s="20"/>
      <c r="G21" s="31">
        <f t="shared" si="0"/>
      </c>
      <c r="H21" s="25">
        <f t="shared" si="1"/>
      </c>
      <c r="I21" s="14"/>
      <c r="J21" s="14"/>
    </row>
    <row r="22" spans="1:10" ht="15.75">
      <c r="A22" s="14" t="s">
        <v>7</v>
      </c>
      <c r="B22" s="14"/>
      <c r="C22" s="20"/>
      <c r="D22" s="20"/>
      <c r="E22" s="20"/>
      <c r="F22" s="20"/>
      <c r="G22" s="31">
        <f t="shared" si="0"/>
      </c>
      <c r="H22" s="25">
        <f t="shared" si="1"/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/>
      <c r="C26" s="20"/>
      <c r="D26" s="20"/>
      <c r="E26" s="20"/>
      <c r="F26" s="20"/>
      <c r="G26" s="31">
        <f t="shared" si="0"/>
      </c>
      <c r="H26" s="25">
        <f t="shared" si="1"/>
      </c>
      <c r="I26" s="14"/>
      <c r="J26" s="14"/>
    </row>
    <row r="27" spans="1:10" ht="15.75">
      <c r="A27" s="14" t="s">
        <v>25</v>
      </c>
      <c r="B27" s="14"/>
      <c r="C27" s="20"/>
      <c r="D27" s="20"/>
      <c r="E27" s="20"/>
      <c r="F27" s="20"/>
      <c r="G27" s="31">
        <f t="shared" si="0"/>
      </c>
      <c r="H27" s="25">
        <f t="shared" si="1"/>
      </c>
      <c r="I27" s="14"/>
      <c r="J27" s="14"/>
    </row>
    <row r="28" spans="1:10" ht="15.75">
      <c r="A28" s="14" t="s">
        <v>26</v>
      </c>
      <c r="B28" s="14"/>
      <c r="C28" s="20"/>
      <c r="D28" s="20"/>
      <c r="E28" s="20"/>
      <c r="F28" s="20"/>
      <c r="G28" s="31">
        <f t="shared" si="0"/>
      </c>
      <c r="H28" s="25">
        <f t="shared" si="1"/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0</v>
      </c>
      <c r="C32" s="22">
        <f>SUM(C8:C31)</f>
        <v>0</v>
      </c>
      <c r="D32" s="22">
        <f>SUM(D8:D31)</f>
        <v>0</v>
      </c>
      <c r="E32" s="22">
        <f>SUM(E8:E31)</f>
        <v>0</v>
      </c>
      <c r="F32" s="22">
        <f>SUM(F8:F31)</f>
        <v>0</v>
      </c>
      <c r="G32" s="33">
        <f>IF(C32=0,"",(D32+E32+F32)/(C32+D32+E32+F32))</f>
      </c>
      <c r="H32" s="34">
        <f>IF(C32=0,"",(B32-(C32+D32+E32+F32))/B32)</f>
      </c>
    </row>
  </sheetData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8">
      <selection activeCell="A29" sqref="A29:IV31"/>
    </sheetView>
  </sheetViews>
  <sheetFormatPr defaultColWidth="9.00390625" defaultRowHeight="15.75"/>
  <cols>
    <col min="1" max="1" width="20.7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37" t="s">
        <v>21</v>
      </c>
      <c r="D3" s="24"/>
      <c r="E3" s="10"/>
      <c r="F3" s="10"/>
      <c r="G3" s="28"/>
      <c r="H3" s="4" t="s">
        <v>4</v>
      </c>
      <c r="J3" s="8" t="s">
        <v>54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>IF(B8=0,"",(D8+E8+F8)/(C8+D8+E8+F8))</f>
      </c>
      <c r="H8" s="25">
        <f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/>
      <c r="C21" s="20"/>
      <c r="D21" s="20"/>
      <c r="E21" s="20"/>
      <c r="F21" s="20"/>
      <c r="G21" s="31">
        <f t="shared" si="0"/>
      </c>
      <c r="H21" s="25">
        <f t="shared" si="1"/>
      </c>
      <c r="I21" s="14"/>
      <c r="J21" s="14"/>
    </row>
    <row r="22" spans="1:10" ht="15.75">
      <c r="A22" s="14" t="s">
        <v>7</v>
      </c>
      <c r="B22" s="14"/>
      <c r="C22" s="20"/>
      <c r="D22" s="20"/>
      <c r="E22" s="20"/>
      <c r="F22" s="20"/>
      <c r="G22" s="31">
        <f t="shared" si="0"/>
      </c>
      <c r="H22" s="25">
        <f t="shared" si="1"/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/>
      <c r="C26" s="20"/>
      <c r="D26" s="20"/>
      <c r="E26" s="20"/>
      <c r="F26" s="20"/>
      <c r="G26" s="31">
        <f t="shared" si="0"/>
      </c>
      <c r="H26" s="25">
        <f t="shared" si="1"/>
      </c>
      <c r="I26" s="14"/>
      <c r="J26" s="14"/>
    </row>
    <row r="27" spans="1:10" ht="15.75">
      <c r="A27" s="14" t="s">
        <v>25</v>
      </c>
      <c r="B27" s="14"/>
      <c r="C27" s="20"/>
      <c r="D27" s="20"/>
      <c r="E27" s="20"/>
      <c r="F27" s="20"/>
      <c r="G27" s="31">
        <f t="shared" si="0"/>
      </c>
      <c r="H27" s="25">
        <f t="shared" si="1"/>
      </c>
      <c r="I27" s="14"/>
      <c r="J27" s="14"/>
    </row>
    <row r="28" spans="1:10" ht="15.75">
      <c r="A28" s="14" t="s">
        <v>26</v>
      </c>
      <c r="B28" s="14"/>
      <c r="C28" s="20"/>
      <c r="D28" s="20"/>
      <c r="E28" s="20"/>
      <c r="F28" s="20"/>
      <c r="G28" s="31">
        <f t="shared" si="0"/>
      </c>
      <c r="H28" s="25">
        <f t="shared" si="1"/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0</v>
      </c>
      <c r="C32" s="22">
        <f>SUM(C8:C31)</f>
        <v>0</v>
      </c>
      <c r="D32" s="22">
        <f>SUM(D8:D31)</f>
        <v>0</v>
      </c>
      <c r="E32" s="22">
        <f>SUM(E8:E31)</f>
        <v>0</v>
      </c>
      <c r="F32" s="22">
        <f>SUM(F8:F31)</f>
        <v>0</v>
      </c>
      <c r="G32" s="33">
        <f>IF(C32=0,"",(D32+E32+F32)/(C32+D32+E32+F32))</f>
      </c>
      <c r="H32" s="34">
        <f>IF(C32=0,"",(B32-(C32+D32+E32+F32))/B32)</f>
      </c>
    </row>
  </sheetData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7">
      <selection activeCell="A29" sqref="A29:IV31"/>
    </sheetView>
  </sheetViews>
  <sheetFormatPr defaultColWidth="9.00390625" defaultRowHeight="15.75"/>
  <cols>
    <col min="1" max="1" width="20.1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37" t="s">
        <v>2</v>
      </c>
      <c r="D3" s="24"/>
      <c r="E3" s="10"/>
      <c r="F3" s="10"/>
      <c r="G3" s="28"/>
      <c r="H3" s="4" t="s">
        <v>4</v>
      </c>
      <c r="J3" s="8" t="s">
        <v>50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>
        <v>15</v>
      </c>
      <c r="C8" s="20">
        <v>0</v>
      </c>
      <c r="D8" s="20">
        <v>3</v>
      </c>
      <c r="E8" s="20">
        <v>5</v>
      </c>
      <c r="F8" s="20">
        <v>6</v>
      </c>
      <c r="G8" s="31">
        <f>IF(B8=0,"",(D8+E8+F8)/(C8+D8+E8+F8))</f>
        <v>1</v>
      </c>
      <c r="H8" s="25">
        <f>IF(B8=0,"",(B8-(C8+D8+E8+F8))/B8)</f>
        <v>0.06666666666666667</v>
      </c>
      <c r="I8" s="14"/>
      <c r="J8" s="14"/>
    </row>
    <row r="9" spans="1:10" ht="15.75">
      <c r="A9" s="14" t="s">
        <v>29</v>
      </c>
      <c r="B9" s="14">
        <v>15</v>
      </c>
      <c r="C9" s="20">
        <v>0</v>
      </c>
      <c r="D9" s="20">
        <v>0</v>
      </c>
      <c r="E9" s="20">
        <v>7</v>
      </c>
      <c r="F9" s="20">
        <v>7</v>
      </c>
      <c r="G9" s="31">
        <f aca="true" t="shared" si="0" ref="G9:G31">IF(B9=0,"",(D9+E9+F9)/(C9+D9+E9+F9))</f>
        <v>1</v>
      </c>
      <c r="H9" s="25">
        <f aca="true" t="shared" si="1" ref="H9:H31">IF(B9=0,"",(B9-(C9+D9+E9+F9))/B9)</f>
        <v>0.06666666666666667</v>
      </c>
      <c r="I9" s="14"/>
      <c r="J9" s="14"/>
    </row>
    <row r="10" spans="1:10" ht="15.75">
      <c r="A10" s="14" t="s">
        <v>30</v>
      </c>
      <c r="B10" s="14">
        <v>15</v>
      </c>
      <c r="C10" s="20">
        <v>0</v>
      </c>
      <c r="D10" s="20">
        <v>0</v>
      </c>
      <c r="E10" s="20">
        <v>7</v>
      </c>
      <c r="F10" s="20">
        <v>7</v>
      </c>
      <c r="G10" s="31">
        <f t="shared" si="0"/>
        <v>1</v>
      </c>
      <c r="H10" s="25">
        <f t="shared" si="1"/>
        <v>0.06666666666666667</v>
      </c>
      <c r="I10" s="14"/>
      <c r="J10" s="14"/>
    </row>
    <row r="11" spans="1:10" ht="15.75">
      <c r="A11" s="14" t="s">
        <v>31</v>
      </c>
      <c r="B11" s="14">
        <v>15</v>
      </c>
      <c r="C11" s="20">
        <v>1</v>
      </c>
      <c r="D11" s="20">
        <v>2</v>
      </c>
      <c r="E11" s="20">
        <v>5</v>
      </c>
      <c r="F11" s="20">
        <v>6</v>
      </c>
      <c r="G11" s="31">
        <f t="shared" si="0"/>
        <v>0.9285714285714286</v>
      </c>
      <c r="H11" s="25">
        <f t="shared" si="1"/>
        <v>0.06666666666666667</v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>
        <v>8</v>
      </c>
      <c r="C16" s="20">
        <v>0</v>
      </c>
      <c r="D16" s="20">
        <v>0</v>
      </c>
      <c r="E16" s="20">
        <v>1</v>
      </c>
      <c r="F16" s="20">
        <v>7</v>
      </c>
      <c r="G16" s="31">
        <f t="shared" si="0"/>
        <v>1</v>
      </c>
      <c r="H16" s="25">
        <f t="shared" si="1"/>
        <v>0</v>
      </c>
      <c r="I16" s="14"/>
      <c r="J16" s="14"/>
    </row>
    <row r="17" spans="1:10" ht="15.75">
      <c r="A17" s="14" t="s">
        <v>15</v>
      </c>
      <c r="B17" s="14">
        <v>8</v>
      </c>
      <c r="C17" s="20">
        <v>0</v>
      </c>
      <c r="D17" s="20">
        <v>0</v>
      </c>
      <c r="E17" s="20">
        <v>1</v>
      </c>
      <c r="F17" s="20">
        <v>7</v>
      </c>
      <c r="G17" s="31">
        <f t="shared" si="0"/>
        <v>1</v>
      </c>
      <c r="H17" s="25">
        <f t="shared" si="1"/>
        <v>0</v>
      </c>
      <c r="I17" s="14"/>
      <c r="J17" s="14"/>
    </row>
    <row r="18" spans="1:10" ht="15.75">
      <c r="A18" s="14" t="s">
        <v>16</v>
      </c>
      <c r="B18" s="14">
        <v>8</v>
      </c>
      <c r="C18" s="20">
        <v>0</v>
      </c>
      <c r="D18" s="20">
        <v>1</v>
      </c>
      <c r="E18" s="20">
        <v>2</v>
      </c>
      <c r="F18" s="20">
        <v>5</v>
      </c>
      <c r="G18" s="31">
        <f t="shared" si="0"/>
        <v>1</v>
      </c>
      <c r="H18" s="25">
        <f t="shared" si="1"/>
        <v>0</v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/>
      <c r="C21" s="20"/>
      <c r="D21" s="20"/>
      <c r="E21" s="20"/>
      <c r="F21" s="20"/>
      <c r="G21" s="31">
        <f t="shared" si="0"/>
      </c>
      <c r="H21" s="25">
        <f t="shared" si="1"/>
      </c>
      <c r="I21" s="14"/>
      <c r="J21" s="14"/>
    </row>
    <row r="22" spans="1:10" ht="15.75">
      <c r="A22" s="14" t="s">
        <v>7</v>
      </c>
      <c r="B22" s="14"/>
      <c r="C22" s="20"/>
      <c r="D22" s="20"/>
      <c r="E22" s="20"/>
      <c r="F22" s="20"/>
      <c r="G22" s="31">
        <f t="shared" si="0"/>
      </c>
      <c r="H22" s="25">
        <f t="shared" si="1"/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/>
      <c r="C26" s="20"/>
      <c r="D26" s="20"/>
      <c r="E26" s="20"/>
      <c r="F26" s="20"/>
      <c r="G26" s="31">
        <f t="shared" si="0"/>
      </c>
      <c r="H26" s="25">
        <f t="shared" si="1"/>
      </c>
      <c r="I26" s="14"/>
      <c r="J26" s="14"/>
    </row>
    <row r="27" spans="1:10" ht="15.75">
      <c r="A27" s="14" t="s">
        <v>25</v>
      </c>
      <c r="B27" s="14"/>
      <c r="C27" s="20"/>
      <c r="D27" s="20"/>
      <c r="E27" s="20"/>
      <c r="F27" s="20"/>
      <c r="G27" s="31">
        <f t="shared" si="0"/>
      </c>
      <c r="H27" s="25">
        <f t="shared" si="1"/>
      </c>
      <c r="I27" s="14"/>
      <c r="J27" s="14"/>
    </row>
    <row r="28" spans="1:10" ht="15.75">
      <c r="A28" s="14" t="s">
        <v>26</v>
      </c>
      <c r="B28" s="14"/>
      <c r="C28" s="20"/>
      <c r="D28" s="20"/>
      <c r="E28" s="20"/>
      <c r="F28" s="20"/>
      <c r="G28" s="31">
        <f t="shared" si="0"/>
      </c>
      <c r="H28" s="25">
        <f t="shared" si="1"/>
      </c>
      <c r="I28" s="14"/>
      <c r="J28" s="14"/>
    </row>
    <row r="29" spans="1:10" ht="15.75">
      <c r="A29" s="14" t="s">
        <v>17</v>
      </c>
      <c r="B29" s="14">
        <v>3</v>
      </c>
      <c r="C29" s="20">
        <v>0</v>
      </c>
      <c r="D29" s="20">
        <v>0</v>
      </c>
      <c r="E29" s="20">
        <v>2</v>
      </c>
      <c r="F29" s="20">
        <v>0</v>
      </c>
      <c r="G29" s="31">
        <f t="shared" si="0"/>
        <v>1</v>
      </c>
      <c r="H29" s="25">
        <f t="shared" si="1"/>
        <v>0.3333333333333333</v>
      </c>
      <c r="I29" s="14"/>
      <c r="J29" s="14"/>
    </row>
    <row r="30" spans="1:10" ht="15.75">
      <c r="A30" s="14" t="s">
        <v>18</v>
      </c>
      <c r="B30" s="14">
        <v>3</v>
      </c>
      <c r="C30" s="20">
        <v>0</v>
      </c>
      <c r="D30" s="20">
        <v>0</v>
      </c>
      <c r="E30" s="20">
        <v>1</v>
      </c>
      <c r="F30" s="20">
        <v>1</v>
      </c>
      <c r="G30" s="31">
        <f t="shared" si="0"/>
        <v>1</v>
      </c>
      <c r="H30" s="25">
        <f t="shared" si="1"/>
        <v>0.3333333333333333</v>
      </c>
      <c r="I30" s="14"/>
      <c r="J30" s="14"/>
    </row>
    <row r="31" spans="1:10" ht="15.75">
      <c r="A31" s="14" t="s">
        <v>19</v>
      </c>
      <c r="B31" s="14">
        <v>3</v>
      </c>
      <c r="C31" s="20">
        <v>0</v>
      </c>
      <c r="D31" s="20">
        <v>1</v>
      </c>
      <c r="E31" s="20">
        <v>1</v>
      </c>
      <c r="F31" s="20">
        <v>0</v>
      </c>
      <c r="G31" s="31">
        <f t="shared" si="0"/>
        <v>1</v>
      </c>
      <c r="H31" s="25">
        <f t="shared" si="1"/>
        <v>0.3333333333333333</v>
      </c>
      <c r="I31" s="14"/>
      <c r="J31" s="14"/>
    </row>
    <row r="32" spans="1:8" ht="15.75">
      <c r="A32" s="15" t="s">
        <v>0</v>
      </c>
      <c r="B32" s="22">
        <f>SUM(B8:B31)</f>
        <v>93</v>
      </c>
      <c r="C32" s="22">
        <f>SUM(C8:C31)</f>
        <v>1</v>
      </c>
      <c r="D32" s="22">
        <f>SUM(D8:D31)</f>
        <v>7</v>
      </c>
      <c r="E32" s="22">
        <f>SUM(E8:E31)</f>
        <v>32</v>
      </c>
      <c r="F32" s="22">
        <f>SUM(F8:F31)</f>
        <v>46</v>
      </c>
      <c r="G32" s="33">
        <f>IF(C32=0,"",(D32+E32+F32)/(C32+D32+E32+F32))</f>
        <v>0.9883720930232558</v>
      </c>
      <c r="H32" s="34">
        <f>IF(C32=0,"",(B32-(C32+D32+E32+F32))/B32)</f>
        <v>0.07526881720430108</v>
      </c>
    </row>
  </sheetData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9">
      <selection activeCell="A29" sqref="A29:IV31"/>
    </sheetView>
  </sheetViews>
  <sheetFormatPr defaultColWidth="9.00390625" defaultRowHeight="15.75"/>
  <cols>
    <col min="1" max="1" width="20.1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37" t="s">
        <v>2</v>
      </c>
      <c r="D3" s="24"/>
      <c r="E3" s="10"/>
      <c r="F3" s="10"/>
      <c r="G3" s="28"/>
      <c r="H3" s="4" t="s">
        <v>4</v>
      </c>
      <c r="J3" s="8" t="s">
        <v>44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>IF(B8=0,"",(D8+E8+F8)/(C8+D8+E8+F8))</f>
      </c>
      <c r="H8" s="25">
        <f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>
        <v>29</v>
      </c>
      <c r="C21" s="20">
        <v>7</v>
      </c>
      <c r="D21" s="20">
        <v>19</v>
      </c>
      <c r="E21" s="20">
        <v>3</v>
      </c>
      <c r="F21" s="20">
        <v>0</v>
      </c>
      <c r="G21" s="31">
        <f t="shared" si="0"/>
        <v>0.7586206896551724</v>
      </c>
      <c r="H21" s="25">
        <f t="shared" si="1"/>
        <v>0</v>
      </c>
      <c r="I21" s="14"/>
      <c r="J21" s="14"/>
    </row>
    <row r="22" spans="1:10" ht="15.75">
      <c r="A22" s="14" t="s">
        <v>7</v>
      </c>
      <c r="B22" s="14"/>
      <c r="C22" s="20"/>
      <c r="D22" s="20"/>
      <c r="E22" s="20"/>
      <c r="F22" s="20"/>
      <c r="G22" s="31">
        <f t="shared" si="0"/>
      </c>
      <c r="H22" s="25">
        <f t="shared" si="1"/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/>
      <c r="C26" s="20"/>
      <c r="D26" s="20"/>
      <c r="E26" s="20"/>
      <c r="F26" s="20"/>
      <c r="G26" s="31">
        <f t="shared" si="0"/>
      </c>
      <c r="H26" s="25">
        <f t="shared" si="1"/>
      </c>
      <c r="I26" s="14"/>
      <c r="J26" s="14"/>
    </row>
    <row r="27" spans="1:10" ht="15.75">
      <c r="A27" s="14" t="s">
        <v>25</v>
      </c>
      <c r="B27" s="14"/>
      <c r="C27" s="20"/>
      <c r="D27" s="20"/>
      <c r="E27" s="20"/>
      <c r="F27" s="20"/>
      <c r="G27" s="31">
        <f t="shared" si="0"/>
      </c>
      <c r="H27" s="25">
        <f t="shared" si="1"/>
      </c>
      <c r="I27" s="14"/>
      <c r="J27" s="14"/>
    </row>
    <row r="28" spans="1:10" ht="15.75">
      <c r="A28" s="14" t="s">
        <v>26</v>
      </c>
      <c r="B28" s="14"/>
      <c r="C28" s="20"/>
      <c r="D28" s="20"/>
      <c r="E28" s="20"/>
      <c r="F28" s="20"/>
      <c r="G28" s="31">
        <f t="shared" si="0"/>
      </c>
      <c r="H28" s="25">
        <f t="shared" si="1"/>
      </c>
      <c r="I28" s="14"/>
      <c r="J28" s="14"/>
    </row>
    <row r="29" spans="1:10" ht="15.75">
      <c r="A29" s="14" t="s">
        <v>17</v>
      </c>
      <c r="B29" s="14">
        <v>1</v>
      </c>
      <c r="C29" s="20">
        <v>0</v>
      </c>
      <c r="D29" s="20">
        <v>1</v>
      </c>
      <c r="E29" s="20">
        <v>0</v>
      </c>
      <c r="F29" s="20">
        <v>0</v>
      </c>
      <c r="G29" s="31">
        <f t="shared" si="0"/>
        <v>1</v>
      </c>
      <c r="H29" s="25">
        <f t="shared" si="1"/>
        <v>0</v>
      </c>
      <c r="I29" s="14"/>
      <c r="J29" s="14"/>
    </row>
    <row r="30" spans="1:10" ht="15.75">
      <c r="A30" s="14" t="s">
        <v>18</v>
      </c>
      <c r="B30" s="14">
        <v>1</v>
      </c>
      <c r="C30" s="20">
        <v>0</v>
      </c>
      <c r="D30" s="20">
        <v>1</v>
      </c>
      <c r="E30" s="20">
        <v>0</v>
      </c>
      <c r="F30" s="20">
        <v>0</v>
      </c>
      <c r="G30" s="31">
        <f t="shared" si="0"/>
        <v>1</v>
      </c>
      <c r="H30" s="25">
        <f t="shared" si="1"/>
        <v>0</v>
      </c>
      <c r="I30" s="14"/>
      <c r="J30" s="14"/>
    </row>
    <row r="31" spans="1:10" ht="15.75">
      <c r="A31" s="14" t="s">
        <v>19</v>
      </c>
      <c r="B31" s="14">
        <v>1</v>
      </c>
      <c r="C31" s="20">
        <v>0</v>
      </c>
      <c r="D31" s="20">
        <v>0</v>
      </c>
      <c r="E31" s="20">
        <v>1</v>
      </c>
      <c r="F31" s="20">
        <v>0</v>
      </c>
      <c r="G31" s="31">
        <f t="shared" si="0"/>
        <v>1</v>
      </c>
      <c r="H31" s="25">
        <f t="shared" si="1"/>
        <v>0</v>
      </c>
      <c r="I31" s="14"/>
      <c r="J31" s="14"/>
    </row>
    <row r="32" spans="1:8" ht="15.75">
      <c r="A32" s="15" t="s">
        <v>0</v>
      </c>
      <c r="B32" s="22">
        <f>SUM(B8:B31)</f>
        <v>32</v>
      </c>
      <c r="C32" s="22">
        <f>SUM(C8:C31)</f>
        <v>7</v>
      </c>
      <c r="D32" s="22">
        <f>SUM(D8:D31)</f>
        <v>21</v>
      </c>
      <c r="E32" s="22">
        <f>SUM(E8:E31)</f>
        <v>4</v>
      </c>
      <c r="F32" s="22">
        <f>SUM(F8:F31)</f>
        <v>0</v>
      </c>
      <c r="G32" s="33">
        <f>IF(C32=0,"",(D32+E32+F32)/(C32+D32+E32+F32))</f>
        <v>0.78125</v>
      </c>
      <c r="H32" s="34">
        <f>IF(C32=0,"",(B32-(C32+D32+E32+F32))/B32)</f>
        <v>0</v>
      </c>
    </row>
  </sheetData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25">
      <selection activeCell="A29" sqref="A29:IV31"/>
    </sheetView>
  </sheetViews>
  <sheetFormatPr defaultColWidth="9.00390625" defaultRowHeight="15.75"/>
  <cols>
    <col min="1" max="1" width="20.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37" t="s">
        <v>2</v>
      </c>
      <c r="D3" s="24"/>
      <c r="E3" s="10"/>
      <c r="F3" s="10"/>
      <c r="G3" s="28"/>
      <c r="H3" s="4" t="s">
        <v>4</v>
      </c>
      <c r="J3" s="8" t="s">
        <v>47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>
        <v>26</v>
      </c>
      <c r="C8" s="20">
        <v>2</v>
      </c>
      <c r="D8" s="20">
        <v>9</v>
      </c>
      <c r="E8" s="20">
        <v>9</v>
      </c>
      <c r="F8" s="20">
        <v>3</v>
      </c>
      <c r="G8" s="31">
        <f>IF(B8=0,"",(D8+E8+F8)/(C8+D8+E8+F8))</f>
        <v>0.9130434782608695</v>
      </c>
      <c r="H8" s="25">
        <f>IF(B8=0,"",(B8-(C8+D8+E8+F8))/B8)</f>
        <v>0.11538461538461539</v>
      </c>
      <c r="I8" s="14"/>
      <c r="J8" s="14"/>
    </row>
    <row r="9" spans="1:10" ht="15.75">
      <c r="A9" s="14" t="s">
        <v>29</v>
      </c>
      <c r="B9" s="14">
        <v>44</v>
      </c>
      <c r="C9" s="20">
        <v>1</v>
      </c>
      <c r="D9" s="20">
        <v>8</v>
      </c>
      <c r="E9" s="20">
        <v>17</v>
      </c>
      <c r="F9" s="20">
        <v>13</v>
      </c>
      <c r="G9" s="31">
        <f aca="true" t="shared" si="0" ref="G9:G31">IF(B9=0,"",(D9+E9+F9)/(C9+D9+E9+F9))</f>
        <v>0.9743589743589743</v>
      </c>
      <c r="H9" s="25">
        <f aca="true" t="shared" si="1" ref="H9:H31">IF(B9=0,"",(B9-(C9+D9+E9+F9))/B9)</f>
        <v>0.11363636363636363</v>
      </c>
      <c r="I9" s="14"/>
      <c r="J9" s="14"/>
    </row>
    <row r="10" spans="1:10" ht="15.75">
      <c r="A10" s="14" t="s">
        <v>30</v>
      </c>
      <c r="B10" s="14">
        <v>44</v>
      </c>
      <c r="C10" s="20">
        <v>1</v>
      </c>
      <c r="D10" s="20">
        <v>2</v>
      </c>
      <c r="E10" s="20">
        <v>13</v>
      </c>
      <c r="F10" s="20">
        <v>18</v>
      </c>
      <c r="G10" s="31">
        <f t="shared" si="0"/>
        <v>0.9705882352941176</v>
      </c>
      <c r="H10" s="25">
        <f t="shared" si="1"/>
        <v>0.22727272727272727</v>
      </c>
      <c r="I10" s="14"/>
      <c r="J10" s="14"/>
    </row>
    <row r="11" spans="1:10" ht="15.75">
      <c r="A11" s="14" t="s">
        <v>31</v>
      </c>
      <c r="B11" s="14">
        <v>44</v>
      </c>
      <c r="C11" s="20">
        <v>4</v>
      </c>
      <c r="D11" s="20">
        <v>16</v>
      </c>
      <c r="E11" s="20">
        <v>13</v>
      </c>
      <c r="F11" s="20">
        <v>5</v>
      </c>
      <c r="G11" s="31">
        <f t="shared" si="0"/>
        <v>0.8947368421052632</v>
      </c>
      <c r="H11" s="25">
        <f t="shared" si="1"/>
        <v>0.13636363636363635</v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>
        <v>40</v>
      </c>
      <c r="C13" s="20">
        <v>0</v>
      </c>
      <c r="D13" s="20">
        <v>9</v>
      </c>
      <c r="E13" s="20">
        <v>17</v>
      </c>
      <c r="F13" s="20">
        <v>11</v>
      </c>
      <c r="G13" s="31">
        <f t="shared" si="0"/>
        <v>1</v>
      </c>
      <c r="H13" s="25">
        <f t="shared" si="1"/>
        <v>0.075</v>
      </c>
      <c r="I13" s="14"/>
      <c r="J13" s="14"/>
    </row>
    <row r="14" spans="1:10" ht="15.75">
      <c r="A14" s="14" t="s">
        <v>34</v>
      </c>
      <c r="B14" s="14">
        <v>40</v>
      </c>
      <c r="C14" s="20">
        <v>0</v>
      </c>
      <c r="D14" s="20">
        <v>11</v>
      </c>
      <c r="E14" s="20">
        <v>19</v>
      </c>
      <c r="F14" s="20">
        <v>7</v>
      </c>
      <c r="G14" s="31">
        <f t="shared" si="0"/>
        <v>1</v>
      </c>
      <c r="H14" s="25">
        <f t="shared" si="1"/>
        <v>0.075</v>
      </c>
      <c r="I14" s="14"/>
      <c r="J14" s="14"/>
    </row>
    <row r="15" spans="1:10" ht="15.75">
      <c r="A15" s="14" t="s">
        <v>35</v>
      </c>
      <c r="B15" s="14">
        <v>40</v>
      </c>
      <c r="C15" s="20">
        <v>1</v>
      </c>
      <c r="D15" s="20">
        <v>14</v>
      </c>
      <c r="E15" s="20">
        <v>12</v>
      </c>
      <c r="F15" s="20">
        <v>10</v>
      </c>
      <c r="G15" s="31">
        <f t="shared" si="0"/>
        <v>0.972972972972973</v>
      </c>
      <c r="H15" s="25">
        <f t="shared" si="1"/>
        <v>0.075</v>
      </c>
      <c r="I15" s="14"/>
      <c r="J15" s="14"/>
    </row>
    <row r="16" spans="1:10" ht="15.75">
      <c r="A16" s="14" t="s">
        <v>14</v>
      </c>
      <c r="B16" s="14">
        <v>13</v>
      </c>
      <c r="C16" s="20">
        <v>0</v>
      </c>
      <c r="D16" s="20">
        <v>3</v>
      </c>
      <c r="E16" s="20">
        <v>3</v>
      </c>
      <c r="F16" s="20">
        <v>6</v>
      </c>
      <c r="G16" s="31">
        <f t="shared" si="0"/>
        <v>1</v>
      </c>
      <c r="H16" s="25">
        <f t="shared" si="1"/>
        <v>0.07692307692307693</v>
      </c>
      <c r="I16" s="14"/>
      <c r="J16" s="14"/>
    </row>
    <row r="17" spans="1:10" ht="15.75">
      <c r="A17" s="14" t="s">
        <v>15</v>
      </c>
      <c r="B17" s="14">
        <v>13</v>
      </c>
      <c r="C17" s="20">
        <v>1</v>
      </c>
      <c r="D17" s="20">
        <v>3</v>
      </c>
      <c r="E17" s="20">
        <v>3</v>
      </c>
      <c r="F17" s="20">
        <v>5</v>
      </c>
      <c r="G17" s="31">
        <f t="shared" si="0"/>
        <v>0.9166666666666666</v>
      </c>
      <c r="H17" s="25">
        <f t="shared" si="1"/>
        <v>0.07692307692307693</v>
      </c>
      <c r="I17" s="14"/>
      <c r="J17" s="14"/>
    </row>
    <row r="18" spans="1:10" ht="15.75">
      <c r="A18" s="14" t="s">
        <v>16</v>
      </c>
      <c r="B18" s="14">
        <v>13</v>
      </c>
      <c r="C18" s="20">
        <v>2</v>
      </c>
      <c r="D18" s="20">
        <v>4</v>
      </c>
      <c r="E18" s="20">
        <v>2</v>
      </c>
      <c r="F18" s="20">
        <v>4</v>
      </c>
      <c r="G18" s="31">
        <f t="shared" si="0"/>
        <v>0.8333333333333334</v>
      </c>
      <c r="H18" s="25">
        <f t="shared" si="1"/>
        <v>0.07692307692307693</v>
      </c>
      <c r="I18" s="14"/>
      <c r="J18" s="14"/>
    </row>
    <row r="19" spans="1:10" ht="15.75">
      <c r="A19" s="14" t="s">
        <v>10</v>
      </c>
      <c r="B19" s="14">
        <v>28</v>
      </c>
      <c r="C19" s="20">
        <v>2</v>
      </c>
      <c r="D19" s="20">
        <v>11</v>
      </c>
      <c r="E19" s="20">
        <v>4</v>
      </c>
      <c r="F19" s="20">
        <v>9</v>
      </c>
      <c r="G19" s="31">
        <f t="shared" si="0"/>
        <v>0.9230769230769231</v>
      </c>
      <c r="H19" s="25">
        <f t="shared" si="1"/>
        <v>0.07142857142857142</v>
      </c>
      <c r="I19" s="14"/>
      <c r="J19" s="14"/>
    </row>
    <row r="20" spans="1:10" ht="15.75">
      <c r="A20" s="14" t="s">
        <v>11</v>
      </c>
      <c r="B20" s="14">
        <v>21</v>
      </c>
      <c r="C20" s="20">
        <v>0</v>
      </c>
      <c r="D20" s="20">
        <v>2</v>
      </c>
      <c r="E20" s="20">
        <v>11</v>
      </c>
      <c r="F20" s="20">
        <v>1</v>
      </c>
      <c r="G20" s="31">
        <f t="shared" si="0"/>
        <v>1</v>
      </c>
      <c r="H20" s="25">
        <f t="shared" si="1"/>
        <v>0.3333333333333333</v>
      </c>
      <c r="I20" s="14"/>
      <c r="J20" s="14"/>
    </row>
    <row r="21" spans="1:10" s="9" customFormat="1" ht="12.75">
      <c r="A21" s="14" t="s">
        <v>1</v>
      </c>
      <c r="B21" s="14">
        <v>44</v>
      </c>
      <c r="C21" s="20">
        <v>1</v>
      </c>
      <c r="D21" s="20">
        <v>2</v>
      </c>
      <c r="E21" s="20">
        <v>21</v>
      </c>
      <c r="F21" s="20">
        <v>17</v>
      </c>
      <c r="G21" s="31">
        <f t="shared" si="0"/>
        <v>0.975609756097561</v>
      </c>
      <c r="H21" s="25">
        <f t="shared" si="1"/>
        <v>0.06818181818181818</v>
      </c>
      <c r="I21" s="14"/>
      <c r="J21" s="14"/>
    </row>
    <row r="22" spans="1:10" ht="15.75">
      <c r="A22" s="14" t="s">
        <v>7</v>
      </c>
      <c r="B22" s="14">
        <v>44</v>
      </c>
      <c r="C22" s="20">
        <v>3</v>
      </c>
      <c r="D22" s="20">
        <v>15</v>
      </c>
      <c r="E22" s="20">
        <v>8</v>
      </c>
      <c r="F22" s="20">
        <v>17</v>
      </c>
      <c r="G22" s="31">
        <f t="shared" si="0"/>
        <v>0.9302325581395349</v>
      </c>
      <c r="H22" s="25">
        <f t="shared" si="1"/>
        <v>0.022727272727272728</v>
      </c>
      <c r="I22" s="14"/>
      <c r="J22" s="14"/>
    </row>
    <row r="23" spans="1:10" ht="15.75">
      <c r="A23" s="14" t="s">
        <v>6</v>
      </c>
      <c r="B23" s="14">
        <v>42</v>
      </c>
      <c r="C23" s="20">
        <v>3</v>
      </c>
      <c r="D23" s="20">
        <v>9</v>
      </c>
      <c r="E23" s="20">
        <v>13</v>
      </c>
      <c r="F23" s="20">
        <v>13</v>
      </c>
      <c r="G23" s="31">
        <f t="shared" si="0"/>
        <v>0.9210526315789473</v>
      </c>
      <c r="H23" s="25">
        <f t="shared" si="1"/>
        <v>0.09523809523809523</v>
      </c>
      <c r="I23" s="14"/>
      <c r="J23" s="14"/>
    </row>
    <row r="24" spans="1:10" ht="15.75">
      <c r="A24" s="14" t="s">
        <v>8</v>
      </c>
      <c r="B24" s="14">
        <v>40</v>
      </c>
      <c r="C24" s="20">
        <v>4</v>
      </c>
      <c r="D24" s="20">
        <v>13</v>
      </c>
      <c r="E24" s="20">
        <v>15</v>
      </c>
      <c r="F24" s="20">
        <v>6</v>
      </c>
      <c r="G24" s="31">
        <f t="shared" si="0"/>
        <v>0.8947368421052632</v>
      </c>
      <c r="H24" s="25">
        <f t="shared" si="1"/>
        <v>0.05</v>
      </c>
      <c r="I24" s="14"/>
      <c r="J24" s="14"/>
    </row>
    <row r="25" spans="1:10" ht="15.75">
      <c r="A25" s="14" t="s">
        <v>9</v>
      </c>
      <c r="B25" s="14">
        <v>30</v>
      </c>
      <c r="C25" s="20">
        <v>4</v>
      </c>
      <c r="D25" s="20">
        <v>13</v>
      </c>
      <c r="E25" s="20">
        <v>9</v>
      </c>
      <c r="F25" s="20">
        <v>3</v>
      </c>
      <c r="G25" s="31">
        <f t="shared" si="0"/>
        <v>0.8620689655172413</v>
      </c>
      <c r="H25" s="25">
        <f t="shared" si="1"/>
        <v>0.03333333333333333</v>
      </c>
      <c r="I25" s="14"/>
      <c r="J25" s="14"/>
    </row>
    <row r="26" spans="1:10" ht="15.75">
      <c r="A26" s="14" t="s">
        <v>24</v>
      </c>
      <c r="B26" s="14">
        <v>40</v>
      </c>
      <c r="C26" s="20">
        <v>0</v>
      </c>
      <c r="D26" s="20">
        <v>0</v>
      </c>
      <c r="E26" s="20">
        <v>21</v>
      </c>
      <c r="F26" s="20">
        <v>18</v>
      </c>
      <c r="G26" s="31">
        <f t="shared" si="0"/>
        <v>1</v>
      </c>
      <c r="H26" s="25">
        <f t="shared" si="1"/>
        <v>0.025</v>
      </c>
      <c r="I26" s="14"/>
      <c r="J26" s="14"/>
    </row>
    <row r="27" spans="1:10" ht="15.75">
      <c r="A27" s="14" t="s">
        <v>25</v>
      </c>
      <c r="B27" s="14">
        <v>40</v>
      </c>
      <c r="C27" s="20">
        <v>0</v>
      </c>
      <c r="D27" s="20">
        <v>0</v>
      </c>
      <c r="E27" s="20">
        <v>36</v>
      </c>
      <c r="F27" s="20">
        <v>0</v>
      </c>
      <c r="G27" s="31">
        <f t="shared" si="0"/>
        <v>1</v>
      </c>
      <c r="H27" s="25">
        <f t="shared" si="1"/>
        <v>0.1</v>
      </c>
      <c r="I27" s="14"/>
      <c r="J27" s="14"/>
    </row>
    <row r="28" spans="1:10" ht="15.75">
      <c r="A28" s="14" t="s">
        <v>26</v>
      </c>
      <c r="B28" s="14">
        <v>40</v>
      </c>
      <c r="C28" s="20">
        <v>1</v>
      </c>
      <c r="D28" s="20">
        <v>1</v>
      </c>
      <c r="E28" s="20">
        <v>18</v>
      </c>
      <c r="F28" s="20">
        <v>13</v>
      </c>
      <c r="G28" s="31">
        <f t="shared" si="0"/>
        <v>0.9696969696969697</v>
      </c>
      <c r="H28" s="25">
        <f t="shared" si="1"/>
        <v>0.175</v>
      </c>
      <c r="I28" s="14"/>
      <c r="J28" s="14"/>
    </row>
    <row r="29" spans="1:10" ht="15.75">
      <c r="A29" s="14" t="s">
        <v>17</v>
      </c>
      <c r="B29" s="14">
        <v>6</v>
      </c>
      <c r="C29" s="20">
        <v>0</v>
      </c>
      <c r="D29" s="20">
        <v>1</v>
      </c>
      <c r="E29" s="20">
        <v>2</v>
      </c>
      <c r="F29" s="20">
        <v>2</v>
      </c>
      <c r="G29" s="31">
        <f t="shared" si="0"/>
        <v>1</v>
      </c>
      <c r="H29" s="25">
        <f t="shared" si="1"/>
        <v>0.16666666666666666</v>
      </c>
      <c r="I29" s="14"/>
      <c r="J29" s="14"/>
    </row>
    <row r="30" spans="1:10" ht="15.75">
      <c r="A30" s="14" t="s">
        <v>18</v>
      </c>
      <c r="B30" s="14">
        <v>6</v>
      </c>
      <c r="C30" s="20">
        <v>0</v>
      </c>
      <c r="D30" s="20">
        <v>0</v>
      </c>
      <c r="E30" s="20">
        <v>2</v>
      </c>
      <c r="F30" s="20">
        <v>3</v>
      </c>
      <c r="G30" s="31">
        <f t="shared" si="0"/>
        <v>1</v>
      </c>
      <c r="H30" s="25">
        <f t="shared" si="1"/>
        <v>0.16666666666666666</v>
      </c>
      <c r="I30" s="14"/>
      <c r="J30" s="14"/>
    </row>
    <row r="31" spans="1:10" ht="15.75">
      <c r="A31" s="14" t="s">
        <v>19</v>
      </c>
      <c r="B31" s="14">
        <v>6</v>
      </c>
      <c r="C31" s="20">
        <v>0</v>
      </c>
      <c r="D31" s="20">
        <v>0</v>
      </c>
      <c r="E31" s="20">
        <v>2</v>
      </c>
      <c r="F31" s="20">
        <v>3</v>
      </c>
      <c r="G31" s="31">
        <f t="shared" si="0"/>
        <v>1</v>
      </c>
      <c r="H31" s="25">
        <f t="shared" si="1"/>
        <v>0.16666666666666666</v>
      </c>
      <c r="I31" s="14"/>
      <c r="J31" s="14"/>
    </row>
    <row r="32" spans="1:8" ht="15.75">
      <c r="A32" s="15" t="s">
        <v>0</v>
      </c>
      <c r="B32" s="22">
        <f>SUM(B8:B31)</f>
        <v>704</v>
      </c>
      <c r="C32" s="22">
        <f>SUM(C8:C31)</f>
        <v>30</v>
      </c>
      <c r="D32" s="22">
        <f>SUM(D8:D31)</f>
        <v>146</v>
      </c>
      <c r="E32" s="22">
        <f>SUM(E8:E31)</f>
        <v>270</v>
      </c>
      <c r="F32" s="22">
        <f>SUM(F8:F31)</f>
        <v>187</v>
      </c>
      <c r="G32" s="33">
        <f>IF(C32=0,"",(D32+E32+F32)/(C32+D32+E32+F32))</f>
        <v>0.95260663507109</v>
      </c>
      <c r="H32" s="34">
        <f>IF(C32=0,"",(B32-(C32+D32+E32+F32))/B32)</f>
        <v>0.10085227272727272</v>
      </c>
    </row>
  </sheetData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32"/>
  <sheetViews>
    <sheetView zoomScale="75" zoomScaleNormal="75" workbookViewId="0" topLeftCell="A1">
      <selection activeCell="A29" sqref="A29:IV31"/>
    </sheetView>
  </sheetViews>
  <sheetFormatPr defaultColWidth="9.00390625" defaultRowHeight="15.75"/>
  <cols>
    <col min="1" max="1" width="20.50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37" t="s">
        <v>2</v>
      </c>
      <c r="D3" s="24"/>
      <c r="E3" s="10"/>
      <c r="F3" s="10"/>
      <c r="G3" s="28"/>
      <c r="H3" s="4" t="s">
        <v>4</v>
      </c>
      <c r="J3" s="8" t="s">
        <v>46</v>
      </c>
    </row>
    <row r="4" spans="1:10" s="5" customFormat="1" ht="15.75">
      <c r="A4" s="1"/>
      <c r="B4" s="1"/>
      <c r="C4" s="26"/>
      <c r="D4" s="26"/>
      <c r="E4" s="26"/>
      <c r="F4" s="26"/>
      <c r="G4" s="27"/>
      <c r="H4" s="1"/>
      <c r="I4" s="1"/>
      <c r="J4" s="1"/>
    </row>
    <row r="5" spans="1:10" s="5" customFormat="1" ht="18.75">
      <c r="A5" s="2"/>
      <c r="B5" s="2"/>
      <c r="C5" s="26"/>
      <c r="D5" s="26"/>
      <c r="E5" s="26"/>
      <c r="F5" s="26"/>
      <c r="G5" s="27"/>
      <c r="H5" s="1"/>
      <c r="I5" s="1"/>
      <c r="J5" s="1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>
        <v>47</v>
      </c>
      <c r="C8" s="20">
        <v>2</v>
      </c>
      <c r="D8" s="20">
        <v>18</v>
      </c>
      <c r="E8" s="20">
        <v>14</v>
      </c>
      <c r="F8" s="20">
        <v>3</v>
      </c>
      <c r="G8" s="31">
        <f>IF(B8=0,"",(D8+E8+F8)/(C8+D8+E8+F8))</f>
        <v>0.9459459459459459</v>
      </c>
      <c r="H8" s="25">
        <f>IF(B8=0,"",(B8-(C8+D8+E8+F8))/B8)</f>
        <v>0.2127659574468085</v>
      </c>
      <c r="I8" s="14"/>
      <c r="J8" s="14"/>
    </row>
    <row r="9" spans="1:10" ht="15.75">
      <c r="A9" s="14" t="s">
        <v>29</v>
      </c>
      <c r="B9" s="14">
        <v>47</v>
      </c>
      <c r="C9" s="20">
        <v>6</v>
      </c>
      <c r="D9" s="20">
        <v>15</v>
      </c>
      <c r="E9" s="20">
        <v>17</v>
      </c>
      <c r="F9" s="20">
        <v>5</v>
      </c>
      <c r="G9" s="31">
        <f aca="true" t="shared" si="0" ref="G9:G31">IF(B9=0,"",(D9+E9+F9)/(C9+D9+E9+F9))</f>
        <v>0.8604651162790697</v>
      </c>
      <c r="H9" s="25">
        <f aca="true" t="shared" si="1" ref="H9:H31">IF(B9=0,"",(B9-(C9+D9+E9+F9))/B9)</f>
        <v>0.0851063829787234</v>
      </c>
      <c r="I9" s="14"/>
      <c r="J9" s="14"/>
    </row>
    <row r="10" spans="1:10" ht="15.75">
      <c r="A10" s="14" t="s">
        <v>30</v>
      </c>
      <c r="B10" s="14">
        <v>47</v>
      </c>
      <c r="C10" s="20">
        <v>1</v>
      </c>
      <c r="D10" s="20">
        <v>17</v>
      </c>
      <c r="E10" s="20">
        <v>20</v>
      </c>
      <c r="F10" s="20">
        <v>3</v>
      </c>
      <c r="G10" s="31">
        <f t="shared" si="0"/>
        <v>0.975609756097561</v>
      </c>
      <c r="H10" s="25">
        <f t="shared" si="1"/>
        <v>0.1276595744680851</v>
      </c>
      <c r="I10" s="14"/>
      <c r="J10" s="14"/>
    </row>
    <row r="11" spans="1:10" ht="15.75">
      <c r="A11" s="14" t="s">
        <v>31</v>
      </c>
      <c r="B11" s="14">
        <v>47</v>
      </c>
      <c r="C11" s="20">
        <v>5</v>
      </c>
      <c r="D11" s="20">
        <v>25</v>
      </c>
      <c r="E11" s="20">
        <v>13</v>
      </c>
      <c r="F11" s="20">
        <v>1</v>
      </c>
      <c r="G11" s="31">
        <f t="shared" si="0"/>
        <v>0.8863636363636364</v>
      </c>
      <c r="H11" s="25">
        <f t="shared" si="1"/>
        <v>0.06382978723404255</v>
      </c>
      <c r="I11" s="14"/>
      <c r="J11" s="14"/>
    </row>
    <row r="12" spans="1:10" ht="15.75">
      <c r="A12" s="14" t="s">
        <v>32</v>
      </c>
      <c r="B12" s="14">
        <v>52</v>
      </c>
      <c r="C12" s="20">
        <v>0</v>
      </c>
      <c r="D12" s="20">
        <v>17</v>
      </c>
      <c r="E12" s="20">
        <v>16</v>
      </c>
      <c r="F12" s="20">
        <v>2</v>
      </c>
      <c r="G12" s="31">
        <f t="shared" si="0"/>
        <v>1</v>
      </c>
      <c r="H12" s="25">
        <f t="shared" si="1"/>
        <v>0.3269230769230769</v>
      </c>
      <c r="I12" s="14"/>
      <c r="J12" s="14"/>
    </row>
    <row r="13" spans="1:10" ht="15.75">
      <c r="A13" s="14" t="s">
        <v>33</v>
      </c>
      <c r="B13" s="14">
        <v>52</v>
      </c>
      <c r="C13" s="20">
        <v>0</v>
      </c>
      <c r="D13" s="20">
        <v>18</v>
      </c>
      <c r="E13" s="20">
        <v>23</v>
      </c>
      <c r="F13" s="20">
        <v>6</v>
      </c>
      <c r="G13" s="31">
        <f t="shared" si="0"/>
        <v>1</v>
      </c>
      <c r="H13" s="25">
        <f t="shared" si="1"/>
        <v>0.09615384615384616</v>
      </c>
      <c r="I13" s="14"/>
      <c r="J13" s="14"/>
    </row>
    <row r="14" spans="1:10" ht="15.75">
      <c r="A14" s="14" t="s">
        <v>34</v>
      </c>
      <c r="B14" s="14">
        <v>52</v>
      </c>
      <c r="C14" s="20">
        <v>4</v>
      </c>
      <c r="D14" s="20">
        <v>23</v>
      </c>
      <c r="E14" s="20">
        <v>22</v>
      </c>
      <c r="F14" s="20">
        <v>1</v>
      </c>
      <c r="G14" s="31">
        <f t="shared" si="0"/>
        <v>0.92</v>
      </c>
      <c r="H14" s="25">
        <f t="shared" si="1"/>
        <v>0.038461538461538464</v>
      </c>
      <c r="I14" s="14"/>
      <c r="J14" s="14"/>
    </row>
    <row r="15" spans="1:10" ht="15.75">
      <c r="A15" s="14" t="s">
        <v>35</v>
      </c>
      <c r="B15" s="14">
        <v>52</v>
      </c>
      <c r="C15" s="20">
        <v>9</v>
      </c>
      <c r="D15" s="20">
        <v>28</v>
      </c>
      <c r="E15" s="20">
        <v>10</v>
      </c>
      <c r="F15" s="20">
        <v>3</v>
      </c>
      <c r="G15" s="31">
        <f t="shared" si="0"/>
        <v>0.82</v>
      </c>
      <c r="H15" s="25">
        <f t="shared" si="1"/>
        <v>0.038461538461538464</v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>
        <v>47</v>
      </c>
      <c r="C21" s="20">
        <v>6</v>
      </c>
      <c r="D21" s="20">
        <v>14</v>
      </c>
      <c r="E21" s="20">
        <v>14</v>
      </c>
      <c r="F21" s="20">
        <v>9</v>
      </c>
      <c r="G21" s="31">
        <f t="shared" si="0"/>
        <v>0.8604651162790697</v>
      </c>
      <c r="H21" s="25">
        <f t="shared" si="1"/>
        <v>0.0851063829787234</v>
      </c>
      <c r="I21" s="14"/>
      <c r="J21" s="14"/>
    </row>
    <row r="22" spans="1:10" ht="15.75">
      <c r="A22" s="14" t="s">
        <v>7</v>
      </c>
      <c r="B22" s="14">
        <v>48</v>
      </c>
      <c r="C22" s="20">
        <v>16</v>
      </c>
      <c r="D22" s="20">
        <v>15</v>
      </c>
      <c r="E22" s="20">
        <v>4</v>
      </c>
      <c r="F22" s="20">
        <v>4</v>
      </c>
      <c r="G22" s="31">
        <f t="shared" si="0"/>
        <v>0.5897435897435898</v>
      </c>
      <c r="H22" s="25">
        <f t="shared" si="1"/>
        <v>0.1875</v>
      </c>
      <c r="I22" s="14"/>
      <c r="J22" s="14"/>
    </row>
    <row r="23" spans="1:10" ht="15.75">
      <c r="A23" s="14" t="s">
        <v>6</v>
      </c>
      <c r="B23" s="14">
        <v>15</v>
      </c>
      <c r="C23" s="20">
        <v>1</v>
      </c>
      <c r="D23" s="20">
        <v>10</v>
      </c>
      <c r="E23" s="20">
        <v>0</v>
      </c>
      <c r="F23" s="20">
        <v>1</v>
      </c>
      <c r="G23" s="31">
        <f t="shared" si="0"/>
        <v>0.9166666666666666</v>
      </c>
      <c r="H23" s="25">
        <f t="shared" si="1"/>
        <v>0.2</v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>
        <v>49</v>
      </c>
      <c r="C26" s="20">
        <v>1</v>
      </c>
      <c r="D26" s="20">
        <v>6</v>
      </c>
      <c r="E26" s="20">
        <v>13</v>
      </c>
      <c r="F26" s="20">
        <v>5</v>
      </c>
      <c r="G26" s="31">
        <f t="shared" si="0"/>
        <v>0.96</v>
      </c>
      <c r="H26" s="25">
        <f t="shared" si="1"/>
        <v>0.4897959183673469</v>
      </c>
      <c r="I26" s="14"/>
      <c r="J26" s="14"/>
    </row>
    <row r="27" spans="1:10" ht="15.75">
      <c r="A27" s="14" t="s">
        <v>25</v>
      </c>
      <c r="B27" s="14">
        <v>49</v>
      </c>
      <c r="C27" s="20">
        <v>3</v>
      </c>
      <c r="D27" s="20">
        <v>22</v>
      </c>
      <c r="E27" s="20">
        <v>16</v>
      </c>
      <c r="F27" s="20">
        <v>2</v>
      </c>
      <c r="G27" s="31">
        <f t="shared" si="0"/>
        <v>0.9302325581395349</v>
      </c>
      <c r="H27" s="25">
        <f t="shared" si="1"/>
        <v>0.12244897959183673</v>
      </c>
      <c r="I27" s="14"/>
      <c r="J27" s="14"/>
    </row>
    <row r="28" spans="1:10" ht="15.75">
      <c r="A28" s="14" t="s">
        <v>26</v>
      </c>
      <c r="B28" s="14">
        <v>49</v>
      </c>
      <c r="C28" s="20">
        <v>1</v>
      </c>
      <c r="D28" s="20">
        <v>5</v>
      </c>
      <c r="E28" s="20">
        <v>26</v>
      </c>
      <c r="F28" s="20">
        <v>4</v>
      </c>
      <c r="G28" s="31">
        <f t="shared" si="0"/>
        <v>0.9722222222222222</v>
      </c>
      <c r="H28" s="25">
        <f t="shared" si="1"/>
        <v>0.2653061224489796</v>
      </c>
      <c r="I28" s="14"/>
      <c r="J28" s="14"/>
    </row>
    <row r="29" spans="1:10" ht="15.75">
      <c r="A29" s="14" t="s">
        <v>17</v>
      </c>
      <c r="B29" s="14">
        <v>4</v>
      </c>
      <c r="C29" s="20">
        <v>0</v>
      </c>
      <c r="D29" s="20">
        <v>0</v>
      </c>
      <c r="E29" s="20">
        <v>2</v>
      </c>
      <c r="F29" s="20">
        <v>1</v>
      </c>
      <c r="G29" s="31">
        <f t="shared" si="0"/>
        <v>1</v>
      </c>
      <c r="H29" s="25">
        <f t="shared" si="1"/>
        <v>0.25</v>
      </c>
      <c r="I29" s="14"/>
      <c r="J29" s="14"/>
    </row>
    <row r="30" spans="1:10" ht="15.75">
      <c r="A30" s="14" t="s">
        <v>18</v>
      </c>
      <c r="B30" s="14">
        <v>4</v>
      </c>
      <c r="C30" s="20">
        <v>0</v>
      </c>
      <c r="D30" s="20">
        <v>0</v>
      </c>
      <c r="E30" s="20">
        <v>2</v>
      </c>
      <c r="F30" s="20">
        <v>1</v>
      </c>
      <c r="G30" s="31">
        <f t="shared" si="0"/>
        <v>1</v>
      </c>
      <c r="H30" s="25">
        <f t="shared" si="1"/>
        <v>0.25</v>
      </c>
      <c r="I30" s="14"/>
      <c r="J30" s="14"/>
    </row>
    <row r="31" spans="1:10" ht="15.75">
      <c r="A31" s="14" t="s">
        <v>19</v>
      </c>
      <c r="B31" s="14">
        <v>4</v>
      </c>
      <c r="C31" s="20">
        <v>1</v>
      </c>
      <c r="D31" s="20">
        <v>1</v>
      </c>
      <c r="E31" s="20">
        <v>0</v>
      </c>
      <c r="F31" s="20">
        <v>1</v>
      </c>
      <c r="G31" s="31">
        <f t="shared" si="0"/>
        <v>0.6666666666666666</v>
      </c>
      <c r="H31" s="25">
        <f t="shared" si="1"/>
        <v>0.25</v>
      </c>
      <c r="I31" s="14"/>
      <c r="J31" s="14"/>
    </row>
    <row r="32" spans="1:8" ht="15.75">
      <c r="A32" s="15" t="s">
        <v>0</v>
      </c>
      <c r="B32" s="22">
        <f>SUM(B8:B31)</f>
        <v>665</v>
      </c>
      <c r="C32" s="22">
        <f>SUM(C8:C31)</f>
        <v>56</v>
      </c>
      <c r="D32" s="22">
        <f>SUM(D8:D31)</f>
        <v>234</v>
      </c>
      <c r="E32" s="22">
        <f>SUM(E8:E31)</f>
        <v>212</v>
      </c>
      <c r="F32" s="22">
        <f>SUM(F8:F31)</f>
        <v>52</v>
      </c>
      <c r="G32" s="33">
        <f>IF(C32=0,"",(D32+E32+F32)/(C32+D32+E32+F32))</f>
        <v>0.8989169675090253</v>
      </c>
      <c r="H32" s="34">
        <f>IF(C32=0,"",(B32-(C32+D32+E32+F32))/B32)</f>
        <v>0.16691729323308271</v>
      </c>
    </row>
  </sheetData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25">
      <selection activeCell="A35" sqref="A35"/>
    </sheetView>
  </sheetViews>
  <sheetFormatPr defaultColWidth="9.00390625" defaultRowHeight="15.75"/>
  <cols>
    <col min="1" max="1" width="20.2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37" t="s">
        <v>23</v>
      </c>
      <c r="D3" s="24"/>
      <c r="E3" s="10"/>
      <c r="F3" s="10"/>
      <c r="G3" s="28"/>
      <c r="H3" s="4" t="s">
        <v>4</v>
      </c>
      <c r="J3" s="8" t="s">
        <v>48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>IF(B8=0,"",(D8+E8+F8)/(C8+D8+E8+F8))</f>
      </c>
      <c r="H8" s="25">
        <f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/>
      <c r="C21" s="20"/>
      <c r="D21" s="20"/>
      <c r="E21" s="20"/>
      <c r="F21" s="20"/>
      <c r="G21" s="31">
        <f t="shared" si="0"/>
      </c>
      <c r="H21" s="25">
        <f t="shared" si="1"/>
      </c>
      <c r="I21" s="14"/>
      <c r="J21" s="14"/>
    </row>
    <row r="22" spans="1:10" ht="15.75">
      <c r="A22" s="14" t="s">
        <v>7</v>
      </c>
      <c r="B22" s="14"/>
      <c r="C22" s="20"/>
      <c r="D22" s="20"/>
      <c r="E22" s="20"/>
      <c r="F22" s="20"/>
      <c r="G22" s="31">
        <f t="shared" si="0"/>
      </c>
      <c r="H22" s="25">
        <f t="shared" si="1"/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/>
      <c r="C26" s="20"/>
      <c r="D26" s="20"/>
      <c r="E26" s="20"/>
      <c r="F26" s="20"/>
      <c r="G26" s="31">
        <f t="shared" si="0"/>
      </c>
      <c r="H26" s="25">
        <f t="shared" si="1"/>
      </c>
      <c r="I26" s="14"/>
      <c r="J26" s="14"/>
    </row>
    <row r="27" spans="1:10" ht="15.75">
      <c r="A27" s="14" t="s">
        <v>25</v>
      </c>
      <c r="B27" s="14"/>
      <c r="C27" s="20"/>
      <c r="D27" s="20"/>
      <c r="E27" s="20"/>
      <c r="F27" s="20"/>
      <c r="G27" s="31">
        <f t="shared" si="0"/>
      </c>
      <c r="H27" s="25">
        <f t="shared" si="1"/>
      </c>
      <c r="I27" s="14"/>
      <c r="J27" s="14"/>
    </row>
    <row r="28" spans="1:10" ht="15.75">
      <c r="A28" s="14" t="s">
        <v>26</v>
      </c>
      <c r="B28" s="14"/>
      <c r="C28" s="20"/>
      <c r="D28" s="20"/>
      <c r="E28" s="20"/>
      <c r="F28" s="20"/>
      <c r="G28" s="31">
        <f t="shared" si="0"/>
      </c>
      <c r="H28" s="25">
        <f t="shared" si="1"/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0</v>
      </c>
      <c r="C32" s="22">
        <f>SUM(C8:C31)</f>
        <v>0</v>
      </c>
      <c r="D32" s="22">
        <f>SUM(D8:D31)</f>
        <v>0</v>
      </c>
      <c r="E32" s="22">
        <f>SUM(E8:E31)</f>
        <v>0</v>
      </c>
      <c r="F32" s="22">
        <f>SUM(F8:F31)</f>
        <v>0</v>
      </c>
      <c r="G32" s="33">
        <f>IF(C32=0,"",(D32+E32+F32)/(C32+D32+E32+F32))</f>
      </c>
      <c r="H32" s="34">
        <f>IF(C32=0,"",(B32-(C32+D32+E32+F32))/B32)</f>
      </c>
    </row>
  </sheetData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25">
      <selection activeCell="A34" sqref="A34"/>
    </sheetView>
  </sheetViews>
  <sheetFormatPr defaultColWidth="9.00390625" defaultRowHeight="15.75"/>
  <cols>
    <col min="1" max="1" width="20.2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37" t="s">
        <v>23</v>
      </c>
      <c r="D3" s="24"/>
      <c r="E3" s="10"/>
      <c r="F3" s="10"/>
      <c r="G3" s="28"/>
      <c r="H3" s="4" t="s">
        <v>4</v>
      </c>
      <c r="J3" s="8" t="s">
        <v>47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>IF(B8=0,"",(D8+E8+F8)/(C8+D8+E8+F8))</f>
      </c>
      <c r="H8" s="25">
        <f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/>
      <c r="C21" s="20"/>
      <c r="D21" s="20"/>
      <c r="E21" s="20"/>
      <c r="F21" s="20"/>
      <c r="G21" s="31">
        <f t="shared" si="0"/>
      </c>
      <c r="H21" s="25">
        <f t="shared" si="1"/>
      </c>
      <c r="I21" s="14"/>
      <c r="J21" s="14"/>
    </row>
    <row r="22" spans="1:10" ht="15.75">
      <c r="A22" s="14" t="s">
        <v>7</v>
      </c>
      <c r="B22" s="14"/>
      <c r="C22" s="20"/>
      <c r="D22" s="20"/>
      <c r="E22" s="20"/>
      <c r="F22" s="20"/>
      <c r="G22" s="31">
        <f t="shared" si="0"/>
      </c>
      <c r="H22" s="25">
        <f t="shared" si="1"/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/>
      <c r="C26" s="20"/>
      <c r="D26" s="20"/>
      <c r="E26" s="20"/>
      <c r="F26" s="20"/>
      <c r="G26" s="31">
        <f t="shared" si="0"/>
      </c>
      <c r="H26" s="25">
        <f t="shared" si="1"/>
      </c>
      <c r="I26" s="14"/>
      <c r="J26" s="14"/>
    </row>
    <row r="27" spans="1:10" ht="15.75">
      <c r="A27" s="14" t="s">
        <v>25</v>
      </c>
      <c r="B27" s="14"/>
      <c r="C27" s="20"/>
      <c r="D27" s="20"/>
      <c r="E27" s="20"/>
      <c r="F27" s="20"/>
      <c r="G27" s="31">
        <f t="shared" si="0"/>
      </c>
      <c r="H27" s="25">
        <f t="shared" si="1"/>
      </c>
      <c r="I27" s="14"/>
      <c r="J27" s="14"/>
    </row>
    <row r="28" spans="1:10" ht="15.75">
      <c r="A28" s="14" t="s">
        <v>26</v>
      </c>
      <c r="B28" s="14"/>
      <c r="C28" s="20"/>
      <c r="D28" s="20"/>
      <c r="E28" s="20"/>
      <c r="F28" s="20"/>
      <c r="G28" s="31">
        <f t="shared" si="0"/>
      </c>
      <c r="H28" s="25">
        <f t="shared" si="1"/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0</v>
      </c>
      <c r="C32" s="22">
        <f>SUM(C8:C31)</f>
        <v>0</v>
      </c>
      <c r="D32" s="22">
        <f>SUM(D8:D31)</f>
        <v>0</v>
      </c>
      <c r="E32" s="22">
        <f>SUM(E8:E31)</f>
        <v>0</v>
      </c>
      <c r="F32" s="22">
        <f>SUM(F8:F31)</f>
        <v>0</v>
      </c>
      <c r="G32" s="33">
        <f>IF(C32=0,"",(D32+E32+F32)/(C32+D32+E32+F32))</f>
      </c>
      <c r="H32" s="34">
        <f>IF(C32=0,"",(B32-(C32+D32+E32+F32))/B32)</f>
      </c>
    </row>
  </sheetData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25">
      <selection activeCell="C35" sqref="C35"/>
    </sheetView>
  </sheetViews>
  <sheetFormatPr defaultColWidth="9.00390625" defaultRowHeight="15.75"/>
  <cols>
    <col min="1" max="1" width="20.2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37" t="s">
        <v>23</v>
      </c>
      <c r="D3" s="24"/>
      <c r="E3" s="10"/>
      <c r="F3" s="10"/>
      <c r="G3" s="28"/>
      <c r="H3" s="4" t="s">
        <v>4</v>
      </c>
      <c r="J3" s="8" t="s">
        <v>49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>IF(B8=0,"",(D8+E8+F8)/(C8+D8+E8+F8))</f>
      </c>
      <c r="H8" s="25">
        <f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/>
      <c r="C21" s="20"/>
      <c r="D21" s="20"/>
      <c r="E21" s="20"/>
      <c r="F21" s="20"/>
      <c r="G21" s="31">
        <f t="shared" si="0"/>
      </c>
      <c r="H21" s="25">
        <f t="shared" si="1"/>
      </c>
      <c r="I21" s="14"/>
      <c r="J21" s="14"/>
    </row>
    <row r="22" spans="1:10" ht="15.75">
      <c r="A22" s="14" t="s">
        <v>7</v>
      </c>
      <c r="B22" s="14"/>
      <c r="C22" s="20"/>
      <c r="D22" s="20"/>
      <c r="E22" s="20"/>
      <c r="F22" s="20"/>
      <c r="G22" s="31">
        <f t="shared" si="0"/>
      </c>
      <c r="H22" s="25">
        <f t="shared" si="1"/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/>
      <c r="C26" s="20"/>
      <c r="D26" s="20"/>
      <c r="E26" s="20"/>
      <c r="F26" s="20"/>
      <c r="G26" s="31">
        <f t="shared" si="0"/>
      </c>
      <c r="H26" s="25">
        <f t="shared" si="1"/>
      </c>
      <c r="I26" s="14"/>
      <c r="J26" s="14"/>
    </row>
    <row r="27" spans="1:10" ht="15.75">
      <c r="A27" s="14" t="s">
        <v>25</v>
      </c>
      <c r="B27" s="14"/>
      <c r="C27" s="20"/>
      <c r="D27" s="20"/>
      <c r="E27" s="20"/>
      <c r="F27" s="20"/>
      <c r="G27" s="31">
        <f t="shared" si="0"/>
      </c>
      <c r="H27" s="25">
        <f t="shared" si="1"/>
      </c>
      <c r="I27" s="14"/>
      <c r="J27" s="14"/>
    </row>
    <row r="28" spans="1:10" ht="15.75">
      <c r="A28" s="14" t="s">
        <v>26</v>
      </c>
      <c r="B28" s="14"/>
      <c r="C28" s="20"/>
      <c r="D28" s="20"/>
      <c r="E28" s="20"/>
      <c r="F28" s="20"/>
      <c r="G28" s="31">
        <f t="shared" si="0"/>
      </c>
      <c r="H28" s="25">
        <f t="shared" si="1"/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0</v>
      </c>
      <c r="C32" s="22">
        <f>SUM(C8:C31)</f>
        <v>0</v>
      </c>
      <c r="D32" s="22">
        <f>SUM(D8:D31)</f>
        <v>0</v>
      </c>
      <c r="E32" s="22">
        <f>SUM(E8:E31)</f>
        <v>0</v>
      </c>
      <c r="F32" s="22">
        <f>SUM(F8:F31)</f>
        <v>0</v>
      </c>
      <c r="G32" s="33">
        <f>IF(C32=0,"",(D32+E32+F32)/(C32+D32+E32+F32))</f>
      </c>
      <c r="H32" s="34">
        <f>IF(C32=0,"",(B32-(C32+D32+E32+F32))/B32)</f>
      </c>
    </row>
  </sheetData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0">
      <selection activeCell="A29" sqref="A29:IV31"/>
    </sheetView>
  </sheetViews>
  <sheetFormatPr defaultColWidth="9.00390625" defaultRowHeight="15.75"/>
  <cols>
    <col min="1" max="1" width="19.7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48" t="s">
        <v>20</v>
      </c>
      <c r="D3" s="49"/>
      <c r="E3" s="10"/>
      <c r="F3" s="10"/>
      <c r="G3" s="28"/>
      <c r="H3" s="4" t="s">
        <v>4</v>
      </c>
      <c r="J3" s="8" t="s">
        <v>63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>IF(B8=0,"",(D8+E8+F8)/(C8+D8+E8+F8))</f>
      </c>
      <c r="H8" s="25">
        <f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>
        <v>41</v>
      </c>
      <c r="C21" s="20">
        <v>9</v>
      </c>
      <c r="D21" s="20">
        <v>25</v>
      </c>
      <c r="E21" s="20">
        <v>4</v>
      </c>
      <c r="F21" s="20"/>
      <c r="G21" s="31">
        <f t="shared" si="0"/>
        <v>0.7631578947368421</v>
      </c>
      <c r="H21" s="25">
        <f t="shared" si="1"/>
        <v>0.07317073170731707</v>
      </c>
      <c r="I21" s="14"/>
      <c r="J21" s="14"/>
    </row>
    <row r="22" spans="1:10" ht="15.75">
      <c r="A22" s="14" t="s">
        <v>7</v>
      </c>
      <c r="B22" s="14">
        <v>2</v>
      </c>
      <c r="C22" s="20">
        <v>2</v>
      </c>
      <c r="D22" s="20"/>
      <c r="E22" s="20"/>
      <c r="F22" s="20"/>
      <c r="G22" s="31">
        <f t="shared" si="0"/>
        <v>0</v>
      </c>
      <c r="H22" s="25">
        <f t="shared" si="1"/>
        <v>0</v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>
        <v>9</v>
      </c>
      <c r="C26" s="20"/>
      <c r="D26" s="20">
        <v>5</v>
      </c>
      <c r="E26" s="20">
        <v>2</v>
      </c>
      <c r="F26" s="20"/>
      <c r="G26" s="31">
        <f t="shared" si="0"/>
        <v>1</v>
      </c>
      <c r="H26" s="25">
        <f t="shared" si="1"/>
        <v>0.2222222222222222</v>
      </c>
      <c r="I26" s="14"/>
      <c r="J26" s="14"/>
    </row>
    <row r="27" spans="1:10" ht="15.75">
      <c r="A27" s="14" t="s">
        <v>25</v>
      </c>
      <c r="B27" s="14">
        <v>9</v>
      </c>
      <c r="C27" s="20"/>
      <c r="D27" s="20">
        <v>4</v>
      </c>
      <c r="E27" s="20">
        <v>3</v>
      </c>
      <c r="F27" s="20"/>
      <c r="G27" s="31">
        <f t="shared" si="0"/>
        <v>1</v>
      </c>
      <c r="H27" s="25">
        <f t="shared" si="1"/>
        <v>0.2222222222222222</v>
      </c>
      <c r="I27" s="14"/>
      <c r="J27" s="14"/>
    </row>
    <row r="28" spans="1:10" ht="15.75">
      <c r="A28" s="14" t="s">
        <v>26</v>
      </c>
      <c r="B28" s="14">
        <v>9</v>
      </c>
      <c r="C28" s="20"/>
      <c r="D28" s="20">
        <v>6</v>
      </c>
      <c r="E28" s="20"/>
      <c r="F28" s="20"/>
      <c r="G28" s="31">
        <f t="shared" si="0"/>
        <v>1</v>
      </c>
      <c r="H28" s="25">
        <f t="shared" si="1"/>
        <v>0.3333333333333333</v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70</v>
      </c>
      <c r="C32" s="22">
        <f>SUM(C8:C31)</f>
        <v>11</v>
      </c>
      <c r="D32" s="22">
        <f>SUM(D8:D31)</f>
        <v>40</v>
      </c>
      <c r="E32" s="22">
        <f>SUM(E8:E31)</f>
        <v>9</v>
      </c>
      <c r="F32" s="22">
        <f>SUM(F8:F31)</f>
        <v>0</v>
      </c>
      <c r="G32" s="33">
        <f>IF(C32=0,"",(D32+E32+F32)/(C32+D32+E32+F32))</f>
        <v>0.8166666666666667</v>
      </c>
      <c r="H32" s="34">
        <f>IF(C32=0,"",(B32-(C32+D32+E32+F32))/B32)</f>
        <v>0.14285714285714285</v>
      </c>
    </row>
  </sheetData>
  <mergeCells count="1">
    <mergeCell ref="C3:D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25">
      <selection activeCell="A29" sqref="A29:IV31"/>
    </sheetView>
  </sheetViews>
  <sheetFormatPr defaultColWidth="9.00390625" defaultRowHeight="15.75"/>
  <cols>
    <col min="1" max="1" width="20.2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37" t="s">
        <v>45</v>
      </c>
      <c r="D3" s="24"/>
      <c r="E3" s="10"/>
      <c r="F3" s="10"/>
      <c r="G3" s="28"/>
      <c r="H3" s="4" t="s">
        <v>4</v>
      </c>
      <c r="J3" s="8" t="s">
        <v>47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>IF(B8=0,"",(D8+E8+F8)/(C8+D8+E8+F8))</f>
      </c>
      <c r="H8" s="25">
        <f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/>
      <c r="C21" s="20"/>
      <c r="D21" s="20"/>
      <c r="E21" s="20"/>
      <c r="F21" s="20"/>
      <c r="G21" s="31">
        <f t="shared" si="0"/>
      </c>
      <c r="H21" s="25">
        <f t="shared" si="1"/>
      </c>
      <c r="I21" s="14"/>
      <c r="J21" s="14"/>
    </row>
    <row r="22" spans="1:10" ht="15.75">
      <c r="A22" s="14" t="s">
        <v>7</v>
      </c>
      <c r="B22" s="14"/>
      <c r="C22" s="20"/>
      <c r="D22" s="20"/>
      <c r="E22" s="20"/>
      <c r="F22" s="20"/>
      <c r="G22" s="31">
        <f t="shared" si="0"/>
      </c>
      <c r="H22" s="25">
        <f t="shared" si="1"/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/>
      <c r="C26" s="20"/>
      <c r="D26" s="20"/>
      <c r="E26" s="20"/>
      <c r="F26" s="20"/>
      <c r="G26" s="31">
        <f t="shared" si="0"/>
      </c>
      <c r="H26" s="25">
        <f t="shared" si="1"/>
      </c>
      <c r="I26" s="14"/>
      <c r="J26" s="14"/>
    </row>
    <row r="27" spans="1:10" ht="15.75">
      <c r="A27" s="14" t="s">
        <v>25</v>
      </c>
      <c r="B27" s="14"/>
      <c r="C27" s="20"/>
      <c r="D27" s="20"/>
      <c r="E27" s="20"/>
      <c r="F27" s="20"/>
      <c r="G27" s="31">
        <f t="shared" si="0"/>
      </c>
      <c r="H27" s="25">
        <f t="shared" si="1"/>
      </c>
      <c r="I27" s="14"/>
      <c r="J27" s="14"/>
    </row>
    <row r="28" spans="1:10" ht="15.75">
      <c r="A28" s="14" t="s">
        <v>26</v>
      </c>
      <c r="B28" s="14"/>
      <c r="C28" s="20"/>
      <c r="D28" s="20"/>
      <c r="E28" s="20"/>
      <c r="F28" s="20"/>
      <c r="G28" s="31">
        <f t="shared" si="0"/>
      </c>
      <c r="H28" s="25">
        <f t="shared" si="1"/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0</v>
      </c>
      <c r="C32" s="22">
        <f>SUM(C8:C31)</f>
        <v>0</v>
      </c>
      <c r="D32" s="22">
        <f>SUM(D8:D31)</f>
        <v>0</v>
      </c>
      <c r="E32" s="22">
        <f>SUM(E8:E31)</f>
        <v>0</v>
      </c>
      <c r="F32" s="22">
        <f>SUM(F8:F31)</f>
        <v>0</v>
      </c>
      <c r="G32" s="33">
        <f>IF(C32=0,"",(D32+E32+F32)/(C32+D32+E32+F32))</f>
      </c>
      <c r="H32" s="34">
        <f>IF(C32=0,"",(B32-(C32+D32+E32+F32))/B32)</f>
      </c>
    </row>
  </sheetData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25">
      <selection activeCell="A29" sqref="A29:IV31"/>
    </sheetView>
  </sheetViews>
  <sheetFormatPr defaultColWidth="9.00390625" defaultRowHeight="15.75"/>
  <cols>
    <col min="1" max="1" width="20.2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37" t="s">
        <v>45</v>
      </c>
      <c r="D3" s="24"/>
      <c r="E3" s="10"/>
      <c r="F3" s="10"/>
      <c r="G3" s="28"/>
      <c r="H3" s="4" t="s">
        <v>4</v>
      </c>
      <c r="J3" s="8" t="s">
        <v>46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>IF(B8=0,"",(D8+E8+F8)/(C8+D8+E8+F8))</f>
      </c>
      <c r="H8" s="25">
        <f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/>
      <c r="C21" s="20"/>
      <c r="D21" s="20"/>
      <c r="E21" s="20"/>
      <c r="F21" s="20"/>
      <c r="G21" s="31">
        <f t="shared" si="0"/>
      </c>
      <c r="H21" s="25">
        <f t="shared" si="1"/>
      </c>
      <c r="I21" s="14"/>
      <c r="J21" s="14"/>
    </row>
    <row r="22" spans="1:10" ht="15.75">
      <c r="A22" s="14" t="s">
        <v>7</v>
      </c>
      <c r="B22" s="14"/>
      <c r="C22" s="20"/>
      <c r="D22" s="20"/>
      <c r="E22" s="20"/>
      <c r="F22" s="20"/>
      <c r="G22" s="31">
        <f t="shared" si="0"/>
      </c>
      <c r="H22" s="25">
        <f t="shared" si="1"/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/>
      <c r="C26" s="20"/>
      <c r="D26" s="20"/>
      <c r="E26" s="20"/>
      <c r="F26" s="20"/>
      <c r="G26" s="31">
        <f t="shared" si="0"/>
      </c>
      <c r="H26" s="25">
        <f t="shared" si="1"/>
      </c>
      <c r="I26" s="14"/>
      <c r="J26" s="14"/>
    </row>
    <row r="27" spans="1:10" ht="15.75">
      <c r="A27" s="14" t="s">
        <v>25</v>
      </c>
      <c r="B27" s="14"/>
      <c r="C27" s="20"/>
      <c r="D27" s="20"/>
      <c r="E27" s="20"/>
      <c r="F27" s="20"/>
      <c r="G27" s="31">
        <f t="shared" si="0"/>
      </c>
      <c r="H27" s="25">
        <f t="shared" si="1"/>
      </c>
      <c r="I27" s="14"/>
      <c r="J27" s="14"/>
    </row>
    <row r="28" spans="1:10" ht="15.75">
      <c r="A28" s="14" t="s">
        <v>26</v>
      </c>
      <c r="B28" s="14"/>
      <c r="C28" s="20"/>
      <c r="D28" s="20"/>
      <c r="E28" s="20"/>
      <c r="F28" s="20"/>
      <c r="G28" s="31">
        <f t="shared" si="0"/>
      </c>
      <c r="H28" s="25">
        <f t="shared" si="1"/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0</v>
      </c>
      <c r="C32" s="22">
        <f>SUM(C8:C31)</f>
        <v>0</v>
      </c>
      <c r="D32" s="22">
        <f>SUM(D8:D31)</f>
        <v>0</v>
      </c>
      <c r="E32" s="22">
        <f>SUM(E8:E31)</f>
        <v>0</v>
      </c>
      <c r="F32" s="22">
        <f>SUM(F8:F31)</f>
        <v>0</v>
      </c>
      <c r="G32" s="33">
        <f>IF(C32=0,"",(D32+E32+F32)/(C32+D32+E32+F32))</f>
      </c>
      <c r="H32" s="34">
        <f>IF(C32=0,"",(B32-(C32+D32+E32+F32))/B32)</f>
      </c>
    </row>
  </sheetData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7">
      <selection activeCell="B21" sqref="B21"/>
    </sheetView>
  </sheetViews>
  <sheetFormatPr defaultColWidth="9.00390625" defaultRowHeight="15.75"/>
  <cols>
    <col min="1" max="1" width="20.2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37" t="s">
        <v>5</v>
      </c>
      <c r="D3" s="24"/>
      <c r="E3" s="10"/>
      <c r="F3" s="10"/>
      <c r="G3" s="28"/>
      <c r="H3" s="4" t="s">
        <v>4</v>
      </c>
      <c r="J3" s="8" t="s">
        <v>44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>
        <v>153</v>
      </c>
      <c r="C8" s="20">
        <v>1</v>
      </c>
      <c r="D8" s="20">
        <f>14+15+2</f>
        <v>31</v>
      </c>
      <c r="E8" s="20">
        <f>21+19+8</f>
        <v>48</v>
      </c>
      <c r="F8" s="20">
        <f>10+13+10</f>
        <v>33</v>
      </c>
      <c r="G8" s="31">
        <f>IF(B8=0,"",(D8+E8+F8)/(C8+D8+E8+F8))</f>
        <v>0.9911504424778761</v>
      </c>
      <c r="H8" s="25">
        <f>IF(B8=0,"",(B8-(C8+D8+E8+F8))/B8)</f>
        <v>0.26143790849673204</v>
      </c>
      <c r="I8" s="14"/>
      <c r="J8" s="14"/>
    </row>
    <row r="9" spans="1:10" ht="15.75">
      <c r="A9" s="14" t="s">
        <v>29</v>
      </c>
      <c r="B9" s="14">
        <v>153</v>
      </c>
      <c r="C9" s="20">
        <v>0</v>
      </c>
      <c r="D9" s="20">
        <f>6+0+10</f>
        <v>16</v>
      </c>
      <c r="E9" s="20">
        <f>23+8+20</f>
        <v>51</v>
      </c>
      <c r="F9" s="20">
        <f>17+12+17</f>
        <v>46</v>
      </c>
      <c r="G9" s="31">
        <f aca="true" t="shared" si="0" ref="G9:G31">IF(B9=0,"",(D9+E9+F9)/(C9+D9+E9+F9))</f>
        <v>1</v>
      </c>
      <c r="H9" s="25">
        <f aca="true" t="shared" si="1" ref="H9:H31">IF(B9=0,"",(B9-(C9+D9+E9+F9))/B9)</f>
        <v>0.26143790849673204</v>
      </c>
      <c r="I9" s="14"/>
      <c r="J9" s="14"/>
    </row>
    <row r="10" spans="1:10" ht="15.75">
      <c r="A10" s="14" t="s">
        <v>30</v>
      </c>
      <c r="B10" s="14">
        <v>153</v>
      </c>
      <c r="C10" s="20">
        <v>0</v>
      </c>
      <c r="D10" s="20">
        <f>12+0+12</f>
        <v>24</v>
      </c>
      <c r="E10" s="20">
        <f>22+0+20</f>
        <v>42</v>
      </c>
      <c r="F10" s="20">
        <f>12+20+15</f>
        <v>47</v>
      </c>
      <c r="G10" s="31">
        <f t="shared" si="0"/>
        <v>1</v>
      </c>
      <c r="H10" s="25">
        <f t="shared" si="1"/>
        <v>0.26143790849673204</v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>
        <v>82</v>
      </c>
      <c r="C12" s="20">
        <v>0</v>
      </c>
      <c r="D12" s="20">
        <f>7+12+2+1</f>
        <v>22</v>
      </c>
      <c r="E12" s="20">
        <f>6+10+8+7</f>
        <v>31</v>
      </c>
      <c r="F12" s="20">
        <f>2+10+10+5</f>
        <v>27</v>
      </c>
      <c r="G12" s="31">
        <f t="shared" si="0"/>
        <v>1</v>
      </c>
      <c r="H12" s="25">
        <f t="shared" si="1"/>
        <v>0.024390243902439025</v>
      </c>
      <c r="I12" s="14"/>
      <c r="J12" s="14"/>
    </row>
    <row r="13" spans="1:10" ht="15.75">
      <c r="A13" s="14" t="s">
        <v>33</v>
      </c>
      <c r="B13" s="14">
        <v>82</v>
      </c>
      <c r="C13" s="20">
        <v>0</v>
      </c>
      <c r="D13" s="20">
        <f>3+5+0+1</f>
        <v>9</v>
      </c>
      <c r="E13" s="20">
        <f>12+22+8+7</f>
        <v>49</v>
      </c>
      <c r="F13" s="20">
        <f>0+5+12+5</f>
        <v>22</v>
      </c>
      <c r="G13" s="31">
        <f t="shared" si="0"/>
        <v>1</v>
      </c>
      <c r="H13" s="25">
        <f t="shared" si="1"/>
        <v>0.024390243902439025</v>
      </c>
      <c r="I13" s="14"/>
      <c r="J13" s="14"/>
    </row>
    <row r="14" spans="1:10" ht="15.75">
      <c r="A14" s="14" t="s">
        <v>34</v>
      </c>
      <c r="B14" s="14">
        <v>82</v>
      </c>
      <c r="C14" s="20">
        <v>0</v>
      </c>
      <c r="D14" s="20">
        <f>2+2+0+0</f>
        <v>4</v>
      </c>
      <c r="E14" s="20">
        <f>6+14+0+6</f>
        <v>26</v>
      </c>
      <c r="F14" s="20">
        <f>7+16+20+7</f>
        <v>50</v>
      </c>
      <c r="G14" s="31">
        <f t="shared" si="0"/>
        <v>1</v>
      </c>
      <c r="H14" s="25">
        <f t="shared" si="1"/>
        <v>0.024390243902439025</v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I20" s="14"/>
      <c r="J20" s="14"/>
    </row>
    <row r="21" spans="1:10" s="9" customFormat="1" ht="12.75">
      <c r="A21" s="14" t="s">
        <v>1</v>
      </c>
      <c r="B21" s="14">
        <v>153</v>
      </c>
      <c r="C21" s="20">
        <v>15</v>
      </c>
      <c r="D21" s="20">
        <v>57</v>
      </c>
      <c r="E21" s="20">
        <v>20</v>
      </c>
      <c r="F21" s="20">
        <v>12</v>
      </c>
      <c r="G21" s="31">
        <f>IF(B21=0,"",(D21+E21+F21)/(C21+D21+E21+F21))</f>
        <v>0.8557692307692307</v>
      </c>
      <c r="H21" s="25">
        <f>IF(B21=0,"",(B21-(C21+D21+E21+F21))/B21)</f>
        <v>0.3202614379084967</v>
      </c>
      <c r="I21" s="14"/>
      <c r="J21" s="14"/>
    </row>
    <row r="22" spans="1:10" ht="15.75">
      <c r="A22" s="14" t="s">
        <v>7</v>
      </c>
      <c r="B22" s="14">
        <v>72</v>
      </c>
      <c r="C22" s="20">
        <v>6</v>
      </c>
      <c r="D22" s="20">
        <v>24</v>
      </c>
      <c r="E22" s="20">
        <v>11</v>
      </c>
      <c r="F22" s="20">
        <v>7</v>
      </c>
      <c r="G22" s="31">
        <f>IF(B22=0,"",(D22+E22+F22)/(C22+D22+E22+F22))</f>
        <v>0.875</v>
      </c>
      <c r="H22" s="25">
        <f>IF(B22=0,"",(B22-(C22+D22+E22+F22))/B22)</f>
        <v>0.3333333333333333</v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/>
      <c r="C26" s="20"/>
      <c r="D26" s="20"/>
      <c r="E26" s="20"/>
      <c r="F26" s="20"/>
      <c r="G26" s="31">
        <f t="shared" si="0"/>
      </c>
      <c r="H26" s="25">
        <f t="shared" si="1"/>
      </c>
      <c r="I26" s="14"/>
      <c r="J26" s="14"/>
    </row>
    <row r="27" spans="1:10" ht="15.75">
      <c r="A27" s="14" t="s">
        <v>25</v>
      </c>
      <c r="B27" s="14"/>
      <c r="C27" s="20"/>
      <c r="D27" s="20"/>
      <c r="E27" s="20"/>
      <c r="F27" s="20"/>
      <c r="G27" s="31">
        <f t="shared" si="0"/>
      </c>
      <c r="H27" s="25">
        <f t="shared" si="1"/>
      </c>
      <c r="I27" s="14"/>
      <c r="J27" s="14"/>
    </row>
    <row r="28" spans="1:10" ht="15.75">
      <c r="A28" s="14" t="s">
        <v>26</v>
      </c>
      <c r="B28" s="14"/>
      <c r="C28" s="20"/>
      <c r="D28" s="20"/>
      <c r="E28" s="20"/>
      <c r="F28" s="20"/>
      <c r="G28" s="31">
        <f t="shared" si="0"/>
      </c>
      <c r="H28" s="25">
        <f t="shared" si="1"/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930</v>
      </c>
      <c r="C32" s="22">
        <f>SUM(C8:C31)</f>
        <v>22</v>
      </c>
      <c r="D32" s="22">
        <f>SUM(D8:D31)</f>
        <v>187</v>
      </c>
      <c r="E32" s="22">
        <f>SUM(E8:E31)</f>
        <v>278</v>
      </c>
      <c r="F32" s="22">
        <f>SUM(F8:F31)</f>
        <v>244</v>
      </c>
      <c r="G32" s="33">
        <f>IF(C32=0,"",(D32+E32+F32)/(C32+D32+E32+F32))</f>
        <v>0.9699042407660738</v>
      </c>
      <c r="H32" s="34">
        <f>IF(C32=0,"",(B32-(C32+D32+E32+F32))/B32)</f>
        <v>0.21397849462365592</v>
      </c>
    </row>
  </sheetData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5">
      <selection activeCell="A29" sqref="A29:IV31"/>
    </sheetView>
  </sheetViews>
  <sheetFormatPr defaultColWidth="9.00390625" defaultRowHeight="15.75"/>
  <cols>
    <col min="1" max="1" width="19.75390625" style="1" customWidth="1"/>
    <col min="2" max="2" width="9.00390625" style="1" customWidth="1"/>
    <col min="3" max="3" width="8.12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48" t="s">
        <v>20</v>
      </c>
      <c r="D3" s="49"/>
      <c r="E3" s="10"/>
      <c r="F3" s="10"/>
      <c r="G3" s="28"/>
      <c r="H3" s="4" t="s">
        <v>4</v>
      </c>
      <c r="J3" s="8" t="s">
        <v>48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>IF(B8=0,"",(D8+E8+F8)/(C8+D8+E8+F8))</f>
      </c>
      <c r="H8" s="25">
        <f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>
        <v>51</v>
      </c>
      <c r="C21" s="20">
        <v>8</v>
      </c>
      <c r="D21" s="20">
        <v>28</v>
      </c>
      <c r="E21" s="20">
        <v>8</v>
      </c>
      <c r="F21" s="20">
        <v>3</v>
      </c>
      <c r="G21" s="31">
        <f t="shared" si="0"/>
        <v>0.8297872340425532</v>
      </c>
      <c r="H21" s="25">
        <f t="shared" si="1"/>
        <v>0.0784313725490196</v>
      </c>
      <c r="I21" s="14"/>
      <c r="J21" s="14"/>
    </row>
    <row r="22" spans="1:10" ht="15.75">
      <c r="A22" s="14" t="s">
        <v>7</v>
      </c>
      <c r="B22" s="14">
        <v>7</v>
      </c>
      <c r="C22" s="20">
        <v>1</v>
      </c>
      <c r="D22" s="20"/>
      <c r="E22" s="20"/>
      <c r="F22" s="20"/>
      <c r="G22" s="31">
        <f t="shared" si="0"/>
        <v>0</v>
      </c>
      <c r="H22" s="25">
        <f t="shared" si="1"/>
        <v>0.8571428571428571</v>
      </c>
      <c r="I22" s="14"/>
      <c r="J22" s="14"/>
    </row>
    <row r="23" spans="1:10" ht="15.75">
      <c r="A23" s="14" t="s">
        <v>6</v>
      </c>
      <c r="B23" s="14">
        <v>6</v>
      </c>
      <c r="C23" s="20"/>
      <c r="D23" s="20">
        <v>4</v>
      </c>
      <c r="E23" s="20">
        <v>2</v>
      </c>
      <c r="F23" s="20"/>
      <c r="G23" s="31">
        <f t="shared" si="0"/>
        <v>1</v>
      </c>
      <c r="H23" s="25">
        <f t="shared" si="1"/>
        <v>0</v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/>
      <c r="C26" s="20"/>
      <c r="D26" s="20"/>
      <c r="E26" s="20"/>
      <c r="F26" s="20"/>
      <c r="G26" s="31">
        <f t="shared" si="0"/>
      </c>
      <c r="H26" s="25">
        <f t="shared" si="1"/>
      </c>
      <c r="I26" s="14"/>
      <c r="J26" s="14"/>
    </row>
    <row r="27" spans="1:10" ht="15.75">
      <c r="A27" s="14" t="s">
        <v>25</v>
      </c>
      <c r="B27" s="14"/>
      <c r="C27" s="20"/>
      <c r="D27" s="20"/>
      <c r="E27" s="20"/>
      <c r="F27" s="20"/>
      <c r="G27" s="31">
        <f t="shared" si="0"/>
      </c>
      <c r="H27" s="25">
        <f t="shared" si="1"/>
      </c>
      <c r="I27" s="14"/>
      <c r="J27" s="14"/>
    </row>
    <row r="28" spans="1:10" ht="15.75">
      <c r="A28" s="14" t="s">
        <v>26</v>
      </c>
      <c r="B28" s="14"/>
      <c r="C28" s="20"/>
      <c r="D28" s="20"/>
      <c r="E28" s="20"/>
      <c r="F28" s="20"/>
      <c r="G28" s="31">
        <f t="shared" si="0"/>
      </c>
      <c r="H28" s="25">
        <f t="shared" si="1"/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64</v>
      </c>
      <c r="C32" s="22">
        <f>SUM(C8:C31)</f>
        <v>9</v>
      </c>
      <c r="D32" s="22">
        <f>SUM(D8:D31)</f>
        <v>32</v>
      </c>
      <c r="E32" s="22">
        <f>SUM(E8:E31)</f>
        <v>10</v>
      </c>
      <c r="F32" s="22">
        <f>SUM(F8:F31)</f>
        <v>3</v>
      </c>
      <c r="G32" s="33">
        <f>IF(C32=0,"",(D32+E32+F32)/(C32+D32+E32+F32))</f>
        <v>0.8333333333333334</v>
      </c>
      <c r="H32" s="34">
        <f>IF(C32=0,"",(B32-(C32+D32+E32+F32))/B32)</f>
        <v>0.15625</v>
      </c>
    </row>
  </sheetData>
  <mergeCells count="1">
    <mergeCell ref="C3:D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1">
      <selection activeCell="A29" sqref="A29:IV31"/>
    </sheetView>
  </sheetViews>
  <sheetFormatPr defaultColWidth="9.00390625" defaultRowHeight="15.75"/>
  <cols>
    <col min="1" max="1" width="19.875" style="1" customWidth="1"/>
    <col min="2" max="2" width="9.00390625" style="1" customWidth="1"/>
    <col min="3" max="3" width="8.2539062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48" t="s">
        <v>20</v>
      </c>
      <c r="D3" s="49"/>
      <c r="E3" s="10"/>
      <c r="F3" s="10"/>
      <c r="G3" s="28"/>
      <c r="H3" s="4" t="s">
        <v>4</v>
      </c>
      <c r="J3" s="8" t="s">
        <v>62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>IF(B8=0,"",(D8+E8+F8)/(C8+D8+E8+F8))</f>
      </c>
      <c r="H8" s="25">
        <f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>
        <v>6</v>
      </c>
      <c r="C21" s="20">
        <v>5</v>
      </c>
      <c r="D21" s="20">
        <v>1</v>
      </c>
      <c r="E21" s="20"/>
      <c r="F21" s="20"/>
      <c r="G21" s="31">
        <f t="shared" si="0"/>
        <v>0.16666666666666666</v>
      </c>
      <c r="H21" s="25">
        <f t="shared" si="1"/>
        <v>0</v>
      </c>
      <c r="I21" s="14"/>
      <c r="J21" s="14"/>
    </row>
    <row r="22" spans="1:10" ht="15.75">
      <c r="A22" s="14" t="s">
        <v>7</v>
      </c>
      <c r="B22" s="14"/>
      <c r="C22" s="20"/>
      <c r="D22" s="20"/>
      <c r="E22" s="20"/>
      <c r="F22" s="20"/>
      <c r="G22" s="31">
        <f t="shared" si="0"/>
      </c>
      <c r="H22" s="25">
        <f t="shared" si="1"/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>
        <v>6</v>
      </c>
      <c r="C26" s="20"/>
      <c r="D26" s="20">
        <v>4</v>
      </c>
      <c r="E26" s="20"/>
      <c r="F26" s="20"/>
      <c r="G26" s="31">
        <f t="shared" si="0"/>
        <v>1</v>
      </c>
      <c r="H26" s="25">
        <f t="shared" si="1"/>
        <v>0.3333333333333333</v>
      </c>
      <c r="I26" s="14"/>
      <c r="J26" s="14"/>
    </row>
    <row r="27" spans="1:10" ht="15.75">
      <c r="A27" s="14" t="s">
        <v>25</v>
      </c>
      <c r="B27" s="14">
        <v>6</v>
      </c>
      <c r="C27" s="20">
        <v>1</v>
      </c>
      <c r="D27" s="20">
        <v>4</v>
      </c>
      <c r="E27" s="20"/>
      <c r="F27" s="20"/>
      <c r="G27" s="31">
        <f t="shared" si="0"/>
        <v>0.8</v>
      </c>
      <c r="H27" s="25">
        <f t="shared" si="1"/>
        <v>0.16666666666666666</v>
      </c>
      <c r="I27" s="14"/>
      <c r="J27" s="14"/>
    </row>
    <row r="28" spans="1:10" ht="15.75">
      <c r="A28" s="14" t="s">
        <v>26</v>
      </c>
      <c r="B28" s="14">
        <v>6</v>
      </c>
      <c r="C28" s="20"/>
      <c r="D28" s="20">
        <v>4</v>
      </c>
      <c r="E28" s="20"/>
      <c r="F28" s="20"/>
      <c r="G28" s="31">
        <f t="shared" si="0"/>
        <v>1</v>
      </c>
      <c r="H28" s="25">
        <f t="shared" si="1"/>
        <v>0.3333333333333333</v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24</v>
      </c>
      <c r="C32" s="22">
        <f>SUM(C8:C31)</f>
        <v>6</v>
      </c>
      <c r="D32" s="22">
        <f>SUM(D8:D31)</f>
        <v>13</v>
      </c>
      <c r="E32" s="22">
        <f>SUM(E8:E31)</f>
        <v>0</v>
      </c>
      <c r="F32" s="22">
        <f>SUM(F8:F31)</f>
        <v>0</v>
      </c>
      <c r="G32" s="33">
        <f>IF(C32=0,"",(D32+E32+F32)/(C32+D32+E32+F32))</f>
        <v>0.6842105263157895</v>
      </c>
      <c r="H32" s="34">
        <f>IF(C32=0,"",(B32-(C32+D32+E32+F32))/B32)</f>
        <v>0.20833333333333334</v>
      </c>
    </row>
  </sheetData>
  <mergeCells count="1">
    <mergeCell ref="C3:D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9">
      <selection activeCell="A29" sqref="A29:IV31"/>
    </sheetView>
  </sheetViews>
  <sheetFormatPr defaultColWidth="9.00390625" defaultRowHeight="15.75"/>
  <cols>
    <col min="1" max="1" width="19.75390625" style="1" customWidth="1"/>
    <col min="2" max="2" width="9.00390625" style="1" customWidth="1"/>
    <col min="3" max="3" width="8.37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48" t="s">
        <v>20</v>
      </c>
      <c r="D3" s="49"/>
      <c r="E3" s="10"/>
      <c r="F3" s="10"/>
      <c r="G3" s="28"/>
      <c r="H3" s="4" t="s">
        <v>4</v>
      </c>
      <c r="J3" s="8" t="s">
        <v>61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>IF(B8=0,"",(D8+E8+F8)/(C8+D8+E8+F8))</f>
      </c>
      <c r="H8" s="25">
        <f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/>
      <c r="C21" s="20"/>
      <c r="D21" s="20"/>
      <c r="E21" s="20"/>
      <c r="F21" s="20"/>
      <c r="G21" s="31">
        <f t="shared" si="0"/>
      </c>
      <c r="H21" s="25">
        <f t="shared" si="1"/>
      </c>
      <c r="I21" s="14"/>
      <c r="J21" s="14"/>
    </row>
    <row r="22" spans="1:10" ht="15.75">
      <c r="A22" s="14" t="s">
        <v>7</v>
      </c>
      <c r="B22" s="14"/>
      <c r="C22" s="20"/>
      <c r="D22" s="20"/>
      <c r="E22" s="20"/>
      <c r="F22" s="20"/>
      <c r="G22" s="31">
        <f t="shared" si="0"/>
      </c>
      <c r="H22" s="25">
        <f t="shared" si="1"/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>
        <v>2</v>
      </c>
      <c r="C26" s="20">
        <v>1</v>
      </c>
      <c r="D26" s="20">
        <v>1</v>
      </c>
      <c r="E26" s="20"/>
      <c r="F26" s="20"/>
      <c r="G26" s="31">
        <f t="shared" si="0"/>
        <v>0.5</v>
      </c>
      <c r="H26" s="25">
        <f t="shared" si="1"/>
        <v>0</v>
      </c>
      <c r="I26" s="14"/>
      <c r="J26" s="14"/>
    </row>
    <row r="27" spans="1:10" ht="15.75">
      <c r="A27" s="14" t="s">
        <v>25</v>
      </c>
      <c r="B27" s="14">
        <v>2</v>
      </c>
      <c r="C27" s="20"/>
      <c r="D27" s="20">
        <v>1</v>
      </c>
      <c r="E27" s="20"/>
      <c r="F27" s="20"/>
      <c r="G27" s="31">
        <f t="shared" si="0"/>
        <v>1</v>
      </c>
      <c r="H27" s="25">
        <f t="shared" si="1"/>
        <v>0.5</v>
      </c>
      <c r="I27" s="14"/>
      <c r="J27" s="14"/>
    </row>
    <row r="28" spans="1:10" ht="15.75">
      <c r="A28" s="14" t="s">
        <v>26</v>
      </c>
      <c r="B28" s="14">
        <v>2</v>
      </c>
      <c r="C28" s="20"/>
      <c r="D28" s="20">
        <v>2</v>
      </c>
      <c r="E28" s="20"/>
      <c r="F28" s="20"/>
      <c r="G28" s="31">
        <f t="shared" si="0"/>
        <v>1</v>
      </c>
      <c r="H28" s="25">
        <f t="shared" si="1"/>
        <v>0</v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6</v>
      </c>
      <c r="C32" s="22">
        <f>SUM(C8:C31)</f>
        <v>1</v>
      </c>
      <c r="D32" s="22">
        <f>SUM(D8:D31)</f>
        <v>4</v>
      </c>
      <c r="E32" s="22">
        <f>SUM(E8:E31)</f>
        <v>0</v>
      </c>
      <c r="F32" s="22">
        <f>SUM(F8:F31)</f>
        <v>0</v>
      </c>
      <c r="G32" s="33">
        <f>IF(C32=0,"",(D32+E32+F32)/(C32+D32+E32+F32))</f>
        <v>0.8</v>
      </c>
      <c r="H32" s="34">
        <f>IF(C32=0,"",(B32-(C32+D32+E32+F32))/B32)</f>
        <v>0.16666666666666666</v>
      </c>
    </row>
  </sheetData>
  <mergeCells count="1">
    <mergeCell ref="C3:D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1">
      <selection activeCell="A29" sqref="A29:IV31"/>
    </sheetView>
  </sheetViews>
  <sheetFormatPr defaultColWidth="9.00390625" defaultRowHeight="15.75"/>
  <cols>
    <col min="1" max="1" width="20.875" style="1" customWidth="1"/>
    <col min="2" max="2" width="9.00390625" style="1" customWidth="1"/>
    <col min="3" max="3" width="8.2539062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48" t="s">
        <v>20</v>
      </c>
      <c r="D3" s="49"/>
      <c r="E3" s="10"/>
      <c r="F3" s="10"/>
      <c r="G3" s="28"/>
      <c r="H3" s="4" t="s">
        <v>4</v>
      </c>
      <c r="J3" s="8" t="s">
        <v>60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>IF(B8=0,"",(D8+E8+F8)/(C8+D8+E8+F8))</f>
      </c>
      <c r="H8" s="25">
        <f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>
        <v>20</v>
      </c>
      <c r="C21" s="20">
        <v>6</v>
      </c>
      <c r="D21" s="20">
        <v>11</v>
      </c>
      <c r="E21" s="20">
        <v>3</v>
      </c>
      <c r="F21" s="20"/>
      <c r="G21" s="31">
        <f t="shared" si="0"/>
        <v>0.7</v>
      </c>
      <c r="H21" s="25">
        <f t="shared" si="1"/>
        <v>0</v>
      </c>
      <c r="I21" s="14"/>
      <c r="J21" s="14"/>
    </row>
    <row r="22" spans="1:10" ht="15.75">
      <c r="A22" s="14" t="s">
        <v>7</v>
      </c>
      <c r="B22" s="14">
        <v>3</v>
      </c>
      <c r="C22" s="20"/>
      <c r="D22" s="20"/>
      <c r="E22" s="20"/>
      <c r="F22" s="20"/>
      <c r="G22" s="31" t="e">
        <f t="shared" si="0"/>
        <v>#DIV/0!</v>
      </c>
      <c r="H22" s="25">
        <f t="shared" si="1"/>
        <v>1</v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>
        <v>18</v>
      </c>
      <c r="C26" s="20">
        <v>2</v>
      </c>
      <c r="D26" s="20">
        <v>11</v>
      </c>
      <c r="E26" s="20">
        <v>4</v>
      </c>
      <c r="F26" s="20"/>
      <c r="G26" s="31">
        <f t="shared" si="0"/>
        <v>0.8823529411764706</v>
      </c>
      <c r="H26" s="25">
        <f t="shared" si="1"/>
        <v>0.05555555555555555</v>
      </c>
      <c r="I26" s="14"/>
      <c r="J26" s="14"/>
    </row>
    <row r="27" spans="1:10" ht="15.75">
      <c r="A27" s="14" t="s">
        <v>25</v>
      </c>
      <c r="B27" s="14">
        <v>18</v>
      </c>
      <c r="C27" s="20"/>
      <c r="D27" s="20">
        <v>11</v>
      </c>
      <c r="E27" s="20">
        <v>6</v>
      </c>
      <c r="F27" s="20"/>
      <c r="G27" s="31">
        <f t="shared" si="0"/>
        <v>1</v>
      </c>
      <c r="H27" s="25">
        <f t="shared" si="1"/>
        <v>0.05555555555555555</v>
      </c>
      <c r="I27" s="14"/>
      <c r="J27" s="14"/>
    </row>
    <row r="28" spans="1:10" ht="15.75">
      <c r="A28" s="14" t="s">
        <v>26</v>
      </c>
      <c r="B28" s="14"/>
      <c r="C28" s="20"/>
      <c r="D28" s="20"/>
      <c r="E28" s="20"/>
      <c r="F28" s="20"/>
      <c r="G28" s="31">
        <f t="shared" si="0"/>
      </c>
      <c r="H28" s="25">
        <f t="shared" si="1"/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59</v>
      </c>
      <c r="C32" s="22">
        <f>SUM(C8:C31)</f>
        <v>8</v>
      </c>
      <c r="D32" s="22">
        <f>SUM(D8:D31)</f>
        <v>33</v>
      </c>
      <c r="E32" s="22">
        <f>SUM(E8:E31)</f>
        <v>13</v>
      </c>
      <c r="F32" s="22">
        <f>SUM(F8:F31)</f>
        <v>0</v>
      </c>
      <c r="G32" s="33">
        <f>IF(C32=0,"",(D32+E32+F32)/(C32+D32+E32+F32))</f>
        <v>0.8518518518518519</v>
      </c>
      <c r="H32" s="34">
        <f>IF(C32=0,"",(B32-(C32+D32+E32+F32))/B32)</f>
        <v>0.0847457627118644</v>
      </c>
    </row>
  </sheetData>
  <mergeCells count="1">
    <mergeCell ref="C3:D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25">
      <selection activeCell="A29" sqref="A29:IV31"/>
    </sheetView>
  </sheetViews>
  <sheetFormatPr defaultColWidth="9.00390625" defaultRowHeight="15.75"/>
  <cols>
    <col min="1" max="1" width="20.625" style="1" customWidth="1"/>
    <col min="2" max="2" width="9.00390625" style="1" customWidth="1"/>
    <col min="3" max="3" width="8.5039062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48" t="s">
        <v>20</v>
      </c>
      <c r="D3" s="49"/>
      <c r="E3" s="10"/>
      <c r="F3" s="10"/>
      <c r="G3" s="28"/>
      <c r="H3" s="4" t="s">
        <v>4</v>
      </c>
      <c r="J3" s="8" t="s">
        <v>59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/>
      <c r="C8" s="20"/>
      <c r="D8" s="20"/>
      <c r="E8" s="20"/>
      <c r="F8" s="20"/>
      <c r="G8" s="31">
        <f>IF(B8=0,"",(D8+E8+F8)/(C8+D8+E8+F8))</f>
      </c>
      <c r="H8" s="25">
        <f>IF(B8=0,"",(B8-(C8+D8+E8+F8))/B8)</f>
      </c>
      <c r="I8" s="14"/>
      <c r="J8" s="14"/>
    </row>
    <row r="9" spans="1:10" ht="15.75">
      <c r="A9" s="14" t="s">
        <v>29</v>
      </c>
      <c r="B9" s="14"/>
      <c r="C9" s="20"/>
      <c r="D9" s="20"/>
      <c r="E9" s="20"/>
      <c r="F9" s="20"/>
      <c r="G9" s="31">
        <f aca="true" t="shared" si="0" ref="G9:G31">IF(B9=0,"",(D9+E9+F9)/(C9+D9+E9+F9))</f>
      </c>
      <c r="H9" s="25">
        <f aca="true" t="shared" si="1" ref="H9:H31">IF(B9=0,"",(B9-(C9+D9+E9+F9))/B9)</f>
      </c>
      <c r="I9" s="14"/>
      <c r="J9" s="14"/>
    </row>
    <row r="10" spans="1:10" ht="15.75">
      <c r="A10" s="14" t="s">
        <v>30</v>
      </c>
      <c r="B10" s="14"/>
      <c r="C10" s="20"/>
      <c r="D10" s="20"/>
      <c r="E10" s="20"/>
      <c r="F10" s="20"/>
      <c r="G10" s="31">
        <f t="shared" si="0"/>
      </c>
      <c r="H10" s="25">
        <f t="shared" si="1"/>
      </c>
      <c r="I10" s="14"/>
      <c r="J10" s="14"/>
    </row>
    <row r="11" spans="1:10" ht="15.75">
      <c r="A11" s="14" t="s">
        <v>31</v>
      </c>
      <c r="B11" s="14"/>
      <c r="C11" s="20"/>
      <c r="D11" s="20"/>
      <c r="E11" s="20"/>
      <c r="F11" s="20"/>
      <c r="G11" s="31">
        <f t="shared" si="0"/>
      </c>
      <c r="H11" s="25">
        <f t="shared" si="1"/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>
        <v>48</v>
      </c>
      <c r="C21" s="20">
        <v>6</v>
      </c>
      <c r="D21" s="20">
        <v>24</v>
      </c>
      <c r="E21" s="20">
        <v>7</v>
      </c>
      <c r="F21" s="20">
        <v>5</v>
      </c>
      <c r="G21" s="31">
        <f t="shared" si="0"/>
        <v>0.8571428571428571</v>
      </c>
      <c r="H21" s="25">
        <f t="shared" si="1"/>
        <v>0.125</v>
      </c>
      <c r="I21" s="14"/>
      <c r="J21" s="14"/>
    </row>
    <row r="22" spans="1:10" ht="15.75">
      <c r="A22" s="14" t="s">
        <v>7</v>
      </c>
      <c r="B22" s="14">
        <v>3</v>
      </c>
      <c r="C22" s="20">
        <v>1</v>
      </c>
      <c r="D22" s="20">
        <v>2</v>
      </c>
      <c r="E22" s="20"/>
      <c r="F22" s="20"/>
      <c r="G22" s="31">
        <f t="shared" si="0"/>
        <v>0.6666666666666666</v>
      </c>
      <c r="H22" s="25">
        <f t="shared" si="1"/>
        <v>0</v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/>
      <c r="C26" s="20"/>
      <c r="D26" s="20"/>
      <c r="E26" s="20"/>
      <c r="F26" s="20"/>
      <c r="G26" s="31">
        <f t="shared" si="0"/>
      </c>
      <c r="H26" s="25">
        <f t="shared" si="1"/>
      </c>
      <c r="I26" s="14"/>
      <c r="J26" s="14"/>
    </row>
    <row r="27" spans="1:10" ht="15.75">
      <c r="A27" s="14" t="s">
        <v>25</v>
      </c>
      <c r="B27" s="14"/>
      <c r="C27" s="20"/>
      <c r="D27" s="20"/>
      <c r="E27" s="20"/>
      <c r="F27" s="20"/>
      <c r="G27" s="31">
        <f t="shared" si="0"/>
      </c>
      <c r="H27" s="25">
        <f t="shared" si="1"/>
      </c>
      <c r="I27" s="14"/>
      <c r="J27" s="14"/>
    </row>
    <row r="28" spans="1:10" ht="15.75">
      <c r="A28" s="14" t="s">
        <v>26</v>
      </c>
      <c r="B28" s="14"/>
      <c r="C28" s="20"/>
      <c r="D28" s="20"/>
      <c r="E28" s="20"/>
      <c r="F28" s="20"/>
      <c r="G28" s="31">
        <f t="shared" si="0"/>
      </c>
      <c r="H28" s="25">
        <f t="shared" si="1"/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51</v>
      </c>
      <c r="C32" s="22">
        <f>SUM(C8:C31)</f>
        <v>7</v>
      </c>
      <c r="D32" s="22">
        <f>SUM(D8:D31)</f>
        <v>26</v>
      </c>
      <c r="E32" s="22">
        <f>SUM(E8:E31)</f>
        <v>7</v>
      </c>
      <c r="F32" s="22">
        <f>SUM(F8:F31)</f>
        <v>5</v>
      </c>
      <c r="G32" s="33">
        <f>IF(C32=0,"",(D32+E32+F32)/(C32+D32+E32+F32))</f>
        <v>0.8444444444444444</v>
      </c>
      <c r="H32" s="34">
        <f>IF(C32=0,"",(B32-(C32+D32+E32+F32))/B32)</f>
        <v>0.11764705882352941</v>
      </c>
    </row>
  </sheetData>
  <mergeCells count="1">
    <mergeCell ref="C3:D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25">
      <selection activeCell="A29" sqref="A29:IV31"/>
    </sheetView>
  </sheetViews>
  <sheetFormatPr defaultColWidth="9.00390625" defaultRowHeight="15.75"/>
  <cols>
    <col min="1" max="1" width="20.125" style="1" customWidth="1"/>
    <col min="2" max="2" width="9.00390625" style="1" customWidth="1"/>
    <col min="3" max="3" width="8.50390625" style="1" customWidth="1"/>
    <col min="4" max="4" width="10.375" style="1" customWidth="1"/>
    <col min="5" max="5" width="9.625" style="1" customWidth="1"/>
    <col min="6" max="6" width="9.00390625" style="1" customWidth="1"/>
    <col min="7" max="7" width="6.75390625" style="27" customWidth="1"/>
    <col min="8" max="8" width="9.125" style="1" customWidth="1"/>
    <col min="9" max="16384" width="9.00390625" style="1" customWidth="1"/>
  </cols>
  <sheetData>
    <row r="1" spans="1:6" ht="20.25">
      <c r="A1" s="6" t="s">
        <v>65</v>
      </c>
      <c r="B1" s="6"/>
      <c r="C1" s="26"/>
      <c r="D1" s="26"/>
      <c r="E1" s="26"/>
      <c r="F1" s="26"/>
    </row>
    <row r="2" spans="1:6" ht="18.75">
      <c r="A2" s="2"/>
      <c r="B2" s="2"/>
      <c r="C2" s="26"/>
      <c r="D2" s="26"/>
      <c r="E2" s="26"/>
      <c r="F2" s="26"/>
    </row>
    <row r="3" spans="1:10" s="5" customFormat="1" ht="18.75">
      <c r="A3" s="4" t="s">
        <v>3</v>
      </c>
      <c r="B3" s="4"/>
      <c r="C3" s="48" t="s">
        <v>20</v>
      </c>
      <c r="D3" s="49"/>
      <c r="E3" s="10"/>
      <c r="F3" s="10"/>
      <c r="G3" s="28"/>
      <c r="H3" s="4" t="s">
        <v>4</v>
      </c>
      <c r="J3" s="8" t="s">
        <v>58</v>
      </c>
    </row>
    <row r="4" spans="3:6" ht="15.75">
      <c r="C4" s="26"/>
      <c r="D4" s="26"/>
      <c r="E4" s="26"/>
      <c r="F4" s="26"/>
    </row>
    <row r="5" spans="1:6" ht="18.75">
      <c r="A5" s="2"/>
      <c r="B5" s="2"/>
      <c r="C5" s="26"/>
      <c r="D5" s="26"/>
      <c r="E5" s="26"/>
      <c r="F5" s="26"/>
    </row>
    <row r="6" spans="3:8" ht="15.75">
      <c r="C6" s="29"/>
      <c r="D6" s="29"/>
      <c r="E6" s="29"/>
      <c r="F6" s="29"/>
      <c r="G6" s="30"/>
      <c r="H6" s="3"/>
    </row>
    <row r="7" spans="1:10" ht="39">
      <c r="A7" s="12" t="s">
        <v>12</v>
      </c>
      <c r="B7" s="13" t="s">
        <v>36</v>
      </c>
      <c r="C7" s="13" t="s">
        <v>38</v>
      </c>
      <c r="D7" s="13" t="s">
        <v>39</v>
      </c>
      <c r="E7" s="13" t="s">
        <v>40</v>
      </c>
      <c r="F7" s="13" t="s">
        <v>41</v>
      </c>
      <c r="G7" s="32" t="s">
        <v>43</v>
      </c>
      <c r="H7" s="32" t="s">
        <v>37</v>
      </c>
      <c r="I7" s="14"/>
      <c r="J7" s="14"/>
    </row>
    <row r="8" spans="1:10" ht="15.75">
      <c r="A8" s="14" t="s">
        <v>28</v>
      </c>
      <c r="B8" s="14">
        <v>7</v>
      </c>
      <c r="C8" s="20">
        <v>0</v>
      </c>
      <c r="D8" s="20">
        <v>3</v>
      </c>
      <c r="E8" s="20">
        <v>4</v>
      </c>
      <c r="F8" s="20">
        <v>0</v>
      </c>
      <c r="G8" s="31">
        <f>IF(B8=0,"",(D8+E8+F8)/(C8+D8+E8+F8))</f>
        <v>1</v>
      </c>
      <c r="H8" s="25">
        <f>IF(B8=0,"",(B8-(C8+D8+E8+F8))/B8)</f>
        <v>0</v>
      </c>
      <c r="I8" s="14"/>
      <c r="J8" s="14"/>
    </row>
    <row r="9" spans="1:10" ht="15.75">
      <c r="A9" s="14" t="s">
        <v>29</v>
      </c>
      <c r="B9" s="14">
        <v>7</v>
      </c>
      <c r="C9" s="20">
        <v>2</v>
      </c>
      <c r="D9" s="20">
        <v>3</v>
      </c>
      <c r="E9" s="20">
        <v>1</v>
      </c>
      <c r="F9" s="20">
        <v>1</v>
      </c>
      <c r="G9" s="31">
        <f aca="true" t="shared" si="0" ref="G9:G31">IF(B9=0,"",(D9+E9+F9)/(C9+D9+E9+F9))</f>
        <v>0.7142857142857143</v>
      </c>
      <c r="H9" s="25">
        <f aca="true" t="shared" si="1" ref="H9:H31">IF(B9=0,"",(B9-(C9+D9+E9+F9))/B9)</f>
        <v>0</v>
      </c>
      <c r="I9" s="14"/>
      <c r="J9" s="14"/>
    </row>
    <row r="10" spans="1:10" ht="15.75">
      <c r="A10" s="14" t="s">
        <v>30</v>
      </c>
      <c r="B10" s="14">
        <v>7</v>
      </c>
      <c r="C10" s="20">
        <v>2</v>
      </c>
      <c r="D10" s="20">
        <v>1</v>
      </c>
      <c r="E10" s="20">
        <v>2</v>
      </c>
      <c r="F10" s="20">
        <v>2</v>
      </c>
      <c r="G10" s="31">
        <f t="shared" si="0"/>
        <v>0.7142857142857143</v>
      </c>
      <c r="H10" s="25">
        <f t="shared" si="1"/>
        <v>0</v>
      </c>
      <c r="I10" s="14"/>
      <c r="J10" s="14"/>
    </row>
    <row r="11" spans="1:10" ht="15.75">
      <c r="A11" s="14" t="s">
        <v>31</v>
      </c>
      <c r="B11" s="14">
        <v>7</v>
      </c>
      <c r="C11" s="20">
        <v>2</v>
      </c>
      <c r="D11" s="20">
        <v>3</v>
      </c>
      <c r="E11" s="20">
        <v>2</v>
      </c>
      <c r="F11" s="20">
        <v>0</v>
      </c>
      <c r="G11" s="31">
        <f t="shared" si="0"/>
        <v>0.7142857142857143</v>
      </c>
      <c r="H11" s="25">
        <f t="shared" si="1"/>
        <v>0</v>
      </c>
      <c r="I11" s="14"/>
      <c r="J11" s="14"/>
    </row>
    <row r="12" spans="1:10" ht="15.75">
      <c r="A12" s="14" t="s">
        <v>32</v>
      </c>
      <c r="B12" s="14"/>
      <c r="C12" s="20"/>
      <c r="D12" s="20"/>
      <c r="E12" s="20"/>
      <c r="F12" s="20"/>
      <c r="G12" s="31">
        <f t="shared" si="0"/>
      </c>
      <c r="H12" s="25">
        <f t="shared" si="1"/>
      </c>
      <c r="I12" s="14"/>
      <c r="J12" s="14"/>
    </row>
    <row r="13" spans="1:10" ht="15.75">
      <c r="A13" s="14" t="s">
        <v>33</v>
      </c>
      <c r="B13" s="14"/>
      <c r="C13" s="20"/>
      <c r="D13" s="20"/>
      <c r="E13" s="20"/>
      <c r="F13" s="20"/>
      <c r="G13" s="31">
        <f t="shared" si="0"/>
      </c>
      <c r="H13" s="25">
        <f t="shared" si="1"/>
      </c>
      <c r="I13" s="14"/>
      <c r="J13" s="14"/>
    </row>
    <row r="14" spans="1:10" ht="15.75">
      <c r="A14" s="14" t="s">
        <v>34</v>
      </c>
      <c r="B14" s="14"/>
      <c r="C14" s="20"/>
      <c r="D14" s="20"/>
      <c r="E14" s="20"/>
      <c r="F14" s="20"/>
      <c r="G14" s="31">
        <f t="shared" si="0"/>
      </c>
      <c r="H14" s="25">
        <f t="shared" si="1"/>
      </c>
      <c r="I14" s="14"/>
      <c r="J14" s="14"/>
    </row>
    <row r="15" spans="1:10" ht="15.75">
      <c r="A15" s="14" t="s">
        <v>35</v>
      </c>
      <c r="B15" s="14"/>
      <c r="C15" s="20"/>
      <c r="D15" s="20"/>
      <c r="E15" s="20"/>
      <c r="F15" s="20"/>
      <c r="G15" s="31">
        <f t="shared" si="0"/>
      </c>
      <c r="H15" s="25">
        <f t="shared" si="1"/>
      </c>
      <c r="I15" s="14"/>
      <c r="J15" s="14"/>
    </row>
    <row r="16" spans="1:10" ht="15.75">
      <c r="A16" s="14" t="s">
        <v>14</v>
      </c>
      <c r="B16" s="14"/>
      <c r="C16" s="20"/>
      <c r="D16" s="20"/>
      <c r="E16" s="20"/>
      <c r="F16" s="20"/>
      <c r="G16" s="31">
        <f t="shared" si="0"/>
      </c>
      <c r="H16" s="25">
        <f t="shared" si="1"/>
      </c>
      <c r="I16" s="14"/>
      <c r="J16" s="14"/>
    </row>
    <row r="17" spans="1:10" ht="15.75">
      <c r="A17" s="14" t="s">
        <v>15</v>
      </c>
      <c r="B17" s="14"/>
      <c r="C17" s="20"/>
      <c r="D17" s="20"/>
      <c r="E17" s="20"/>
      <c r="F17" s="20"/>
      <c r="G17" s="31">
        <f t="shared" si="0"/>
      </c>
      <c r="H17" s="25">
        <f t="shared" si="1"/>
      </c>
      <c r="I17" s="14"/>
      <c r="J17" s="14"/>
    </row>
    <row r="18" spans="1:10" ht="15.75">
      <c r="A18" s="14" t="s">
        <v>16</v>
      </c>
      <c r="B18" s="14"/>
      <c r="C18" s="20"/>
      <c r="D18" s="20"/>
      <c r="E18" s="20"/>
      <c r="F18" s="20"/>
      <c r="G18" s="31">
        <f t="shared" si="0"/>
      </c>
      <c r="H18" s="25">
        <f t="shared" si="1"/>
      </c>
      <c r="I18" s="14"/>
      <c r="J18" s="14"/>
    </row>
    <row r="19" spans="1:10" ht="15.75">
      <c r="A19" s="14" t="s">
        <v>10</v>
      </c>
      <c r="B19" s="14"/>
      <c r="C19" s="20"/>
      <c r="D19" s="20"/>
      <c r="E19" s="20"/>
      <c r="F19" s="20"/>
      <c r="G19" s="31">
        <f t="shared" si="0"/>
      </c>
      <c r="H19" s="25">
        <f t="shared" si="1"/>
      </c>
      <c r="I19" s="14"/>
      <c r="J19" s="14"/>
    </row>
    <row r="20" spans="1:10" ht="15.75">
      <c r="A20" s="14" t="s">
        <v>11</v>
      </c>
      <c r="B20" s="14"/>
      <c r="C20" s="20"/>
      <c r="D20" s="20"/>
      <c r="E20" s="20"/>
      <c r="F20" s="20"/>
      <c r="G20" s="31">
        <f t="shared" si="0"/>
      </c>
      <c r="H20" s="25">
        <f t="shared" si="1"/>
      </c>
      <c r="I20" s="14"/>
      <c r="J20" s="14"/>
    </row>
    <row r="21" spans="1:10" s="9" customFormat="1" ht="12.75">
      <c r="A21" s="14" t="s">
        <v>1</v>
      </c>
      <c r="B21" s="14"/>
      <c r="C21" s="20"/>
      <c r="D21" s="20"/>
      <c r="E21" s="20"/>
      <c r="F21" s="20"/>
      <c r="G21" s="31">
        <f t="shared" si="0"/>
      </c>
      <c r="H21" s="25">
        <f t="shared" si="1"/>
      </c>
      <c r="I21" s="14"/>
      <c r="J21" s="14"/>
    </row>
    <row r="22" spans="1:10" ht="15.75">
      <c r="A22" s="14" t="s">
        <v>7</v>
      </c>
      <c r="B22" s="14"/>
      <c r="C22" s="20"/>
      <c r="D22" s="20"/>
      <c r="E22" s="20"/>
      <c r="F22" s="20"/>
      <c r="G22" s="31">
        <f t="shared" si="0"/>
      </c>
      <c r="H22" s="25">
        <f t="shared" si="1"/>
      </c>
      <c r="I22" s="14"/>
      <c r="J22" s="14"/>
    </row>
    <row r="23" spans="1:10" ht="15.75">
      <c r="A23" s="14" t="s">
        <v>6</v>
      </c>
      <c r="B23" s="14"/>
      <c r="C23" s="20"/>
      <c r="D23" s="20"/>
      <c r="E23" s="20"/>
      <c r="F23" s="20"/>
      <c r="G23" s="31">
        <f t="shared" si="0"/>
      </c>
      <c r="H23" s="25">
        <f t="shared" si="1"/>
      </c>
      <c r="I23" s="14"/>
      <c r="J23" s="14"/>
    </row>
    <row r="24" spans="1:10" ht="15.75">
      <c r="A24" s="14" t="s">
        <v>8</v>
      </c>
      <c r="B24" s="14"/>
      <c r="C24" s="20"/>
      <c r="D24" s="20"/>
      <c r="E24" s="20"/>
      <c r="F24" s="20"/>
      <c r="G24" s="31">
        <f t="shared" si="0"/>
      </c>
      <c r="H24" s="25">
        <f t="shared" si="1"/>
      </c>
      <c r="I24" s="14"/>
      <c r="J24" s="14"/>
    </row>
    <row r="25" spans="1:10" ht="15.75">
      <c r="A25" s="14" t="s">
        <v>9</v>
      </c>
      <c r="B25" s="14"/>
      <c r="C25" s="20"/>
      <c r="D25" s="20"/>
      <c r="E25" s="20"/>
      <c r="F25" s="20"/>
      <c r="G25" s="31">
        <f t="shared" si="0"/>
      </c>
      <c r="H25" s="25">
        <f t="shared" si="1"/>
      </c>
      <c r="I25" s="14"/>
      <c r="J25" s="14"/>
    </row>
    <row r="26" spans="1:10" ht="15.75">
      <c r="A26" s="14" t="s">
        <v>24</v>
      </c>
      <c r="B26" s="14"/>
      <c r="C26" s="20"/>
      <c r="D26" s="20"/>
      <c r="E26" s="20"/>
      <c r="F26" s="20"/>
      <c r="G26" s="31">
        <f t="shared" si="0"/>
      </c>
      <c r="H26" s="25">
        <f t="shared" si="1"/>
      </c>
      <c r="I26" s="14"/>
      <c r="J26" s="14"/>
    </row>
    <row r="27" spans="1:10" ht="15.75">
      <c r="A27" s="14" t="s">
        <v>25</v>
      </c>
      <c r="B27" s="14"/>
      <c r="C27" s="20"/>
      <c r="D27" s="20"/>
      <c r="E27" s="20"/>
      <c r="F27" s="20"/>
      <c r="G27" s="31">
        <f t="shared" si="0"/>
      </c>
      <c r="H27" s="25">
        <f t="shared" si="1"/>
      </c>
      <c r="I27" s="14"/>
      <c r="J27" s="14"/>
    </row>
    <row r="28" spans="1:10" ht="15.75">
      <c r="A28" s="14" t="s">
        <v>26</v>
      </c>
      <c r="B28" s="14"/>
      <c r="C28" s="20"/>
      <c r="D28" s="20"/>
      <c r="E28" s="20"/>
      <c r="F28" s="20"/>
      <c r="G28" s="31">
        <f t="shared" si="0"/>
      </c>
      <c r="H28" s="25">
        <f t="shared" si="1"/>
      </c>
      <c r="I28" s="14"/>
      <c r="J28" s="14"/>
    </row>
    <row r="29" spans="1:10" ht="15.75">
      <c r="A29" s="14" t="s">
        <v>17</v>
      </c>
      <c r="B29" s="14"/>
      <c r="C29" s="20"/>
      <c r="D29" s="20"/>
      <c r="E29" s="20"/>
      <c r="F29" s="20"/>
      <c r="G29" s="31">
        <f t="shared" si="0"/>
      </c>
      <c r="H29" s="25">
        <f t="shared" si="1"/>
      </c>
      <c r="I29" s="14"/>
      <c r="J29" s="14"/>
    </row>
    <row r="30" spans="1:10" ht="15.75">
      <c r="A30" s="14" t="s">
        <v>18</v>
      </c>
      <c r="B30" s="14"/>
      <c r="C30" s="20"/>
      <c r="D30" s="20"/>
      <c r="E30" s="20"/>
      <c r="F30" s="20"/>
      <c r="G30" s="31">
        <f t="shared" si="0"/>
      </c>
      <c r="H30" s="25">
        <f t="shared" si="1"/>
      </c>
      <c r="I30" s="14"/>
      <c r="J30" s="14"/>
    </row>
    <row r="31" spans="1:10" ht="15.75">
      <c r="A31" s="14" t="s">
        <v>19</v>
      </c>
      <c r="B31" s="14"/>
      <c r="C31" s="20"/>
      <c r="D31" s="20"/>
      <c r="E31" s="20"/>
      <c r="F31" s="20"/>
      <c r="G31" s="31">
        <f t="shared" si="0"/>
      </c>
      <c r="H31" s="25">
        <f t="shared" si="1"/>
      </c>
      <c r="I31" s="14"/>
      <c r="J31" s="14"/>
    </row>
    <row r="32" spans="1:8" ht="15.75">
      <c r="A32" s="15" t="s">
        <v>0</v>
      </c>
      <c r="B32" s="22">
        <f>SUM(B8:B31)</f>
        <v>28</v>
      </c>
      <c r="C32" s="22">
        <f>SUM(C8:C31)</f>
        <v>6</v>
      </c>
      <c r="D32" s="22">
        <f>SUM(D8:D31)</f>
        <v>10</v>
      </c>
      <c r="E32" s="22">
        <f>SUM(E8:E31)</f>
        <v>9</v>
      </c>
      <c r="F32" s="22">
        <f>SUM(F8:F31)</f>
        <v>3</v>
      </c>
      <c r="G32" s="33">
        <f>IF(C32=0,"",(D32+E32+F32)/(C32+D32+E32+F32))</f>
        <v>0.7857142857142857</v>
      </c>
      <c r="H32" s="34">
        <f>IF(C32=0,"",(B32-(C32+D32+E32+F32))/B32)</f>
        <v>0</v>
      </c>
    </row>
  </sheetData>
  <mergeCells count="1">
    <mergeCell ref="C3:D3"/>
  </mergeCells>
  <printOptions/>
  <pageMargins left="0.7874015748031497" right="0.3937007874015748" top="1.3779527559055118" bottom="0.984251968503937" header="0.5118110236220472" footer="0.5118110236220472"/>
  <pageSetup horizontalDpi="600" verticalDpi="600" orientation="portrait" paperSize="9" r:id="rId1"/>
  <headerFooter alignWithMargins="0">
    <oddHeader>&amp;L&amp;"Times New RomanVFet"NACKA KOMMUN&amp;"Times New RomanVNormal"
Uppdragskontoret/Team C
Jill Salander&amp;C&amp;D</oddHeader>
    <oddFooter>&amp;L&amp;4&amp;F&amp;A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 TP600</dc:creator>
  <cp:keywords/>
  <dc:description/>
  <cp:lastModifiedBy>Håkan Sundblad</cp:lastModifiedBy>
  <cp:lastPrinted>2002-10-09T08:28:48Z</cp:lastPrinted>
  <dcterms:created xsi:type="dcterms:W3CDTF">1999-08-09T08:11:42Z</dcterms:created>
  <dcterms:modified xsi:type="dcterms:W3CDTF">2002-10-11T08:32:52Z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970446874</vt:i4>
  </property>
  <property fmtid="{D5CDD505-2E9C-101B-9397-08002B2CF9AE}" pid="3" name="_EmailSubject">
    <vt:lpwstr>Ärenden</vt:lpwstr>
  </property>
  <property fmtid="{D5CDD505-2E9C-101B-9397-08002B2CF9AE}" pid="4" name="_AuthorEmail">
    <vt:lpwstr>jill.salander@nacka.se</vt:lpwstr>
  </property>
  <property fmtid="{D5CDD505-2E9C-101B-9397-08002B2CF9AE}" pid="5" name="_AuthorEmailDisplayName">
    <vt:lpwstr>Salander, Jill</vt:lpwstr>
  </property>
</Properties>
</file>